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3　処遇局長通知（健）\様式記入例\"/>
    </mc:Choice>
  </mc:AlternateContent>
  <xr:revisionPtr revIDLastSave="0" documentId="13_ncr:1_{147F676E-7AF4-453B-9F27-67F373A4ECAF}"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<sst xmlns="http://schemas.openxmlformats.org/spreadsheetml/2006/main" count="6878" uniqueCount="2437">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</sst>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12781520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6008224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10581520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3808224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2291</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1334567890</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11.4</v>
      </c>
      <c r="Q5" s="1125"/>
      <c r="R5" s="1125"/>
      <c r="S5" s="1126" t="s">
        <v>7</v>
      </c>
      <c r="T5" s="1127"/>
      <c r="U5" s="1127"/>
      <c r="V5" s="1127"/>
      <c r="W5" s="1127"/>
      <c r="X5" s="1128"/>
      <c r="Y5" s="1136" t="s">
        <v>260</v>
      </c>
      <c r="Z5" s="1136"/>
      <c r="AA5" s="1136"/>
      <c r="AB5" s="1136"/>
      <c r="AC5" s="1136"/>
      <c r="AD5" s="1136"/>
      <c r="AE5" s="1141">
        <v>225000</v>
      </c>
      <c r="AF5" s="1142"/>
      <c r="AG5" s="1142"/>
      <c r="AH5" s="1143"/>
      <c r="AI5" s="1141">
        <v>40000</v>
      </c>
      <c r="AJ5" s="1142"/>
      <c r="AK5" s="1142"/>
      <c r="AL5" s="1143"/>
      <c r="AM5" s="1144">
        <f>AE5-AI5</f>
        <v>185000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補助金を取得する場合、４月からベア加算の算定が必要。その場合、６月以降は自然と新加算Ⅱに移行可能。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9</v>
      </c>
      <c r="C9" s="1064"/>
      <c r="D9" s="1064"/>
      <c r="E9" s="1064"/>
      <c r="F9" s="1065"/>
      <c r="G9" s="1066" t="s">
        <v>10</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0.224</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0.13700000000000001</v>
      </c>
      <c r="C10" s="1078"/>
      <c r="D10" s="1078"/>
      <c r="E10" s="1078"/>
      <c r="F10" s="1079"/>
      <c r="G10" s="1077">
        <f>IFERROR(VLOOKUP(Y5,【参考】数式用!$A$5:$J$27,MATCH(G9,【参考】数式用!$B$4:$J$4,0)+1,0),"")</f>
        <v>4.2000000000000003E-2</v>
      </c>
      <c r="H10" s="1078"/>
      <c r="I10" s="1078"/>
      <c r="J10" s="1078"/>
      <c r="K10" s="1079"/>
      <c r="L10" s="1077">
        <f>IFERROR(VLOOKUP(Y5,【参考】数式用!$A$5:$J$27,MATCH(L9,【参考】数式用!$B$4:$J$4,0)+1,0),"")</f>
        <v>0</v>
      </c>
      <c r="M10" s="1078"/>
      <c r="N10" s="1078"/>
      <c r="O10" s="1078"/>
      <c r="P10" s="1079"/>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新加算Ⅴ(３)</v>
      </c>
      <c r="W11" s="1119"/>
      <c r="X11" s="1119"/>
      <c r="Y11" s="1119"/>
      <c r="Z11" s="1119"/>
      <c r="AA11" s="1137" t="str">
        <f>IFERROR(VLOOKUP(AS1,【参考】数式用2!E6:L23,6,FALSE),"")</f>
        <v>４月からベア加算を算定せず、６月から月額賃金改善要件Ⅱも満たさない場合、Ⅴ(３)となる。なお、R7年度以降は月額賃金改善要件Ⅱが必要。</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0.2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f>IFERROR(VLOOKUP(AS1,【参考】数式用2!E6:L23,8,FALSE),"")</f>
        <v>0</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577866</v>
      </c>
      <c r="H51" s="1050"/>
      <c r="I51" s="1050"/>
      <c r="J51" s="1050"/>
      <c r="K51" s="148" t="s">
        <v>2289</v>
      </c>
      <c r="L51" s="1049">
        <f>IFERROR(ROUNDDOWN(ROUND(AM5*L50,0)*P5,0)*H53,"")</f>
        <v>177156</v>
      </c>
      <c r="M51" s="1050"/>
      <c r="N51" s="1050"/>
      <c r="O51" s="1050"/>
      <c r="P51" s="148" t="s">
        <v>2289</v>
      </c>
      <c r="Q51" s="1049">
        <f>IFERROR(ROUNDDOWN(ROUND(AM5*Q50,0)*P5,0)*H53,"")</f>
        <v>101232</v>
      </c>
      <c r="R51" s="1050"/>
      <c r="S51" s="1050"/>
      <c r="T51" s="1050"/>
      <c r="U51" s="149" t="s">
        <v>2289</v>
      </c>
      <c r="V51" s="1158">
        <f>IFERROR(SUM(G51,L51,Q51),"")</f>
        <v>856254</v>
      </c>
      <c r="W51" s="1159"/>
      <c r="X51" s="1159"/>
      <c r="Y51" s="1159"/>
      <c r="Z51" s="150" t="s">
        <v>2289</v>
      </c>
      <c r="AB51" s="151"/>
      <c r="AC51" s="1049">
        <f>IFERROR(ROUNDDOWN(ROUND(AM5*AC50,0)*P5,0)*AD53,"")</f>
        <v>4724160</v>
      </c>
      <c r="AD51" s="1050"/>
      <c r="AE51" s="1050"/>
      <c r="AF51" s="1050"/>
      <c r="AG51" s="1050"/>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(288,933円/月)</v>
      </c>
      <c r="H52" s="1048"/>
      <c r="I52" s="1048"/>
      <c r="J52" s="1048"/>
      <c r="K52" s="1048"/>
      <c r="L52" s="1048" t="str">
        <f>IFERROR("("&amp;TEXT(L51/H53,"#,##0円")&amp;"/月)","")</f>
        <v>(88,578円/月)</v>
      </c>
      <c r="M52" s="1048"/>
      <c r="N52" s="1048"/>
      <c r="O52" s="1048"/>
      <c r="P52" s="1048"/>
      <c r="Q52" s="1048" t="str">
        <f>IFERROR("("&amp;TEXT(Q51/H53,"#,##0円")&amp;"/月)","")</f>
        <v>(50,616円/月)</v>
      </c>
      <c r="R52" s="1048"/>
      <c r="S52" s="1048"/>
      <c r="T52" s="1048"/>
      <c r="U52" s="1048"/>
      <c r="V52" s="1048" t="str">
        <f>IFERROR("("&amp;TEXT(V51/H53,"#,##0円")&amp;"/月)","")</f>
        <v>(428,127円/月)</v>
      </c>
      <c r="W52" s="1048"/>
      <c r="X52" s="1048"/>
      <c r="Y52" s="1048"/>
      <c r="Z52" s="1048"/>
      <c r="AB52" s="151"/>
      <c r="AC52" s="1051" t="str">
        <f>IFERROR("("&amp;TEXT(AC51/AD53,"#,##0円")&amp;"/月)","")</f>
        <v>(472,416円/月)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252">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252">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252">
        <f>IF(AND(B9&lt;&gt;"処遇加算なし",F15=4),IF(V32="✓",1,IF(V33="✓",2,"")),"")</f>
        <v>1</v>
      </c>
      <c r="AA60" s="245"/>
      <c r="AB60" s="249"/>
      <c r="AC60" s="1130" t="s">
        <v>2206</v>
      </c>
      <c r="AD60" s="1130"/>
      <c r="AE60" s="1130"/>
      <c r="AF60" s="1130"/>
      <c r="AG60" s="1130"/>
      <c r="AH60" s="170">
        <v>1</v>
      </c>
      <c r="AI60" s="253"/>
      <c r="AJ60" s="249"/>
      <c r="AK60" s="1130" t="s">
        <v>2206</v>
      </c>
      <c r="AL60" s="1130"/>
      <c r="AM60" s="1130"/>
      <c r="AN60" s="1130"/>
      <c r="AO60" s="1130"/>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252">
        <f>IF(AND(B9&lt;&gt;"処遇加算なし",F15=4),IF(V36="✓",1,IF(V37="✓",2,"")),"")</f>
        <v>1</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252">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2423</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1334567891</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2431</v>
      </c>
      <c r="T5" s="1127"/>
      <c r="U5" s="1127"/>
      <c r="V5" s="1127"/>
      <c r="W5" s="1127"/>
      <c r="X5" s="1128"/>
      <c r="Y5" s="1136" t="s">
        <v>281</v>
      </c>
      <c r="Z5" s="1136"/>
      <c r="AA5" s="1136"/>
      <c r="AB5" s="1136"/>
      <c r="AC5" s="1136"/>
      <c r="AD5" s="1136"/>
      <c r="AE5" s="1141">
        <v>385000</v>
      </c>
      <c r="AF5" s="1142"/>
      <c r="AG5" s="1142"/>
      <c r="AH5" s="1143"/>
      <c r="AI5" s="1141">
        <v>80000</v>
      </c>
      <c r="AJ5" s="1142"/>
      <c r="AK5" s="1142"/>
      <c r="AL5" s="1143"/>
      <c r="AM5" s="1144">
        <f>AE5-AI5</f>
        <v>305000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267</v>
      </c>
      <c r="C9" s="1064"/>
      <c r="D9" s="1064"/>
      <c r="E9" s="1064"/>
      <c r="F9" s="1065"/>
      <c r="G9" s="1066" t="s">
        <v>13</v>
      </c>
      <c r="H9" s="1067"/>
      <c r="I9" s="1067"/>
      <c r="J9" s="1067"/>
      <c r="K9" s="1068"/>
      <c r="L9" s="1069" t="s">
        <v>15</v>
      </c>
      <c r="M9" s="1070"/>
      <c r="N9" s="1070"/>
      <c r="O9" s="1070"/>
      <c r="P9" s="1071"/>
      <c r="Q9" s="1058" t="s">
        <v>2200</v>
      </c>
      <c r="R9" s="1059"/>
      <c r="S9" s="1059"/>
      <c r="T9" s="1041"/>
      <c r="U9" s="1042"/>
      <c r="V9" s="1155">
        <f>IFERROR(VLOOKUP(Y5,【参考】数式用!$A$5:$AB$27,MATCH(V8,【参考】数式用!$B$4:$AB$4,0)+1,FALSE),"")</f>
        <v>8.9999999999999983E-2</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4.2999999999999997E-2</v>
      </c>
      <c r="C10" s="1078"/>
      <c r="D10" s="1078"/>
      <c r="E10" s="1078"/>
      <c r="F10" s="1079"/>
      <c r="G10" s="1077">
        <f>IFERROR(VLOOKUP(Y5,【参考】数式用!$A$5:$J$27,MATCH(G9,【参考】数式用!$B$4:$J$4,0)+1,0),"")</f>
        <v>0</v>
      </c>
      <c r="H10" s="1078"/>
      <c r="I10" s="1078"/>
      <c r="J10" s="1078"/>
      <c r="K10" s="1079"/>
      <c r="L10" s="1077">
        <f>IFERROR(VLOOKUP(Y5,【参考】数式用!$A$5:$J$27,MATCH(L9,【参考】数式用!$B$4:$J$4,0)+1,0),"")</f>
        <v>1.0999999999999999E-2</v>
      </c>
      <c r="M10" s="1078"/>
      <c r="N10" s="1078"/>
      <c r="O10" s="1078"/>
      <c r="P10" s="1079"/>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新加算Ⅲ</v>
      </c>
      <c r="W11" s="1119"/>
      <c r="X11" s="1119"/>
      <c r="Y11" s="1119"/>
      <c r="Z11" s="1119"/>
      <c r="AA11" s="1137" t="str">
        <f>IFERROR(VLOOKUP(AS1,【参考】数式用2!E6:L23,6,FALSE),"")</f>
        <v>キャリアパス要件Ⅲを「R6年度中の対応の誓約」で満たし、４月から旧処遇加算Ⅰを算定可。その場合、６月以降は自然と新加算Ⅲに移行可能。</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7.9999999999999988E-2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新加算Ⅳ</v>
      </c>
      <c r="W14" s="1119"/>
      <c r="X14" s="1119"/>
      <c r="Y14" s="1119"/>
      <c r="Z14" s="1119"/>
      <c r="AA14" s="114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6.3999999999999987E-2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t="s">
        <v>2271</v>
      </c>
      <c r="AE41" s="1055"/>
      <c r="AF41" s="1055"/>
      <c r="AG41" s="1055"/>
      <c r="AH41" s="1056"/>
      <c r="AI41" s="1041"/>
      <c r="AJ41" s="1042"/>
      <c r="AK41" s="234" t="s">
        <v>90</v>
      </c>
      <c r="AL41" s="1054" t="s">
        <v>2271</v>
      </c>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
      </c>
      <c r="BB48" s="1013"/>
      <c r="BC48" s="1013"/>
      <c r="BD48" s="1013"/>
      <c r="BE48" s="1131" t="str">
        <f>AS48&amp;AW48&amp;BA48</f>
        <v>処遇加算Ⅰ特定加算Ⅱ</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392290</v>
      </c>
      <c r="H51" s="1050"/>
      <c r="I51" s="1050"/>
      <c r="J51" s="1050"/>
      <c r="K51" s="148" t="s">
        <v>2289</v>
      </c>
      <c r="L51" s="1049">
        <f>IFERROR(ROUNDDOWN(ROUND(AM5*L50,0)*P5,0)*H53,"")</f>
        <v>66490</v>
      </c>
      <c r="M51" s="1050"/>
      <c r="N51" s="1050"/>
      <c r="O51" s="1050"/>
      <c r="P51" s="148" t="s">
        <v>2289</v>
      </c>
      <c r="Q51" s="1049">
        <f>IFERROR(ROUNDDOWN(ROUND(AM5*Q50,0)*P5,0)*H53,"")</f>
        <v>73138</v>
      </c>
      <c r="R51" s="1050"/>
      <c r="S51" s="1050"/>
      <c r="T51" s="1050"/>
      <c r="U51" s="149" t="s">
        <v>2289</v>
      </c>
      <c r="V51" s="1158">
        <f>IFERROR(SUM(G51,L51,Q51),"")</f>
        <v>531918</v>
      </c>
      <c r="W51" s="1159"/>
      <c r="X51" s="1159"/>
      <c r="Y51" s="1159"/>
      <c r="Z51" s="150" t="s">
        <v>2289</v>
      </c>
      <c r="AB51" s="151"/>
      <c r="AC51" s="1049" t="str">
        <f>IFERROR(ROUNDDOWN(ROUND(AM5*AC50,0)*P5,0)*AD53,"")</f>
        <v/>
      </c>
      <c r="AD51" s="1050"/>
      <c r="AE51" s="1050"/>
      <c r="AF51" s="1050"/>
      <c r="AG51" s="1050"/>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t="str">
        <f>IFERROR(ROUNDDOWN(ROUND(AM5*(AC50-Q10),0)*P5,0)*AD53,"")</f>
        <v/>
      </c>
      <c r="BF51" s="1011"/>
      <c r="BG51" s="1011"/>
      <c r="BH51" s="1011"/>
      <c r="BI51" s="1011">
        <f>SUM(AS51:BH51)</f>
        <v>172874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(196,145円/月)</v>
      </c>
      <c r="H52" s="1048"/>
      <c r="I52" s="1048"/>
      <c r="J52" s="1048"/>
      <c r="K52" s="1048"/>
      <c r="L52" s="1048" t="str">
        <f>IFERROR("("&amp;TEXT(L51/H53,"#,##0円")&amp;"/月)","")</f>
        <v>(33,245円/月)</v>
      </c>
      <c r="M52" s="1048"/>
      <c r="N52" s="1048"/>
      <c r="O52" s="1048"/>
      <c r="P52" s="1048"/>
      <c r="Q52" s="1048" t="str">
        <f>IFERROR("("&amp;TEXT(Q51/H53,"#,##0円")&amp;"/月)","")</f>
        <v>(36,569円/月)</v>
      </c>
      <c r="R52" s="1048"/>
      <c r="S52" s="1048"/>
      <c r="T52" s="1048"/>
      <c r="U52" s="1048"/>
      <c r="V52" s="1048" t="str">
        <f>IFERROR("("&amp;TEXT(V51/H53,"#,##0円")&amp;"/月)","")</f>
        <v>(265,959円/月)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v>2</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2432</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1334567892</v>
      </c>
      <c r="C5" s="1120"/>
      <c r="D5" s="1120"/>
      <c r="E5" s="1120"/>
      <c r="F5" s="1120"/>
      <c r="G5" s="1121" t="s">
        <v>2436</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2435</v>
      </c>
      <c r="T5" s="1127"/>
      <c r="U5" s="1127"/>
      <c r="V5" s="1127"/>
      <c r="W5" s="1127"/>
      <c r="X5" s="1128"/>
      <c r="Y5" s="1136" t="s">
        <v>284</v>
      </c>
      <c r="Z5" s="1136"/>
      <c r="AA5" s="1136"/>
      <c r="AB5" s="1136"/>
      <c r="AC5" s="1136"/>
      <c r="AD5" s="1136"/>
      <c r="AE5" s="1141">
        <v>325000</v>
      </c>
      <c r="AF5" s="1142"/>
      <c r="AG5" s="1142"/>
      <c r="AH5" s="1143"/>
      <c r="AI5" s="1141">
        <v>0</v>
      </c>
      <c r="AJ5" s="1142"/>
      <c r="AK5" s="1142"/>
      <c r="AL5" s="1143"/>
      <c r="AM5" s="1144">
        <f>AE5-AI5</f>
        <v>325000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533">
        <v>10</v>
      </c>
      <c r="G15" s="530" t="s">
        <v>2284</v>
      </c>
      <c r="H15" s="1085" t="s">
        <v>2285</v>
      </c>
      <c r="I15" s="1085"/>
      <c r="J15" s="1098"/>
      <c r="K15" s="147">
        <v>7</v>
      </c>
      <c r="L15" s="530" t="s">
        <v>2283</v>
      </c>
      <c r="M15" s="147">
        <v>3</v>
      </c>
      <c r="N15" s="530" t="s">
        <v>2284</v>
      </c>
      <c r="O15" s="530" t="s">
        <v>2286</v>
      </c>
      <c r="P15" s="204">
        <f>(K15*12+M15)-(D15*12+F15)+1</f>
        <v>6</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t="s">
        <v>2271</v>
      </c>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f>IFERROR(ROUNDDOWN(ROUND(AM5*AC50,0)*P5,0)*AD53,"")</f>
        <v>1912950</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
      </c>
      <c r="W52" s="1048"/>
      <c r="X52" s="1048"/>
      <c r="Y52" s="1048"/>
      <c r="Z52" s="1048"/>
      <c r="AB52" s="151"/>
      <c r="AC52" s="1051" t="str">
        <f>IFERROR("("&amp;TEXT(AC51/AD53,"#,##0円")&amp;"/月)","")</f>
        <v>(318,825円/月)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
      </c>
      <c r="AD56" s="1131"/>
      <c r="AE56" s="1131"/>
      <c r="AF56" s="1131"/>
      <c r="AG56" s="1131"/>
      <c r="AH56" s="1131"/>
      <c r="AI56" s="250"/>
      <c r="AJ56" s="249"/>
      <c r="AK56" s="1131" t="str">
        <f>IF(OR(F15=4,F15=5),"R6.6","R"&amp;D15&amp;"."&amp;F15)&amp;"～R"&amp;K15&amp;"."&amp;M15</f>
        <v>R6.10～R7.3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534">
        <f>IF(AND(F15&lt;&gt;4,F15&lt;&gt;5),0,IF(AU8="○",1,3))</f>
        <v>0</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534">
        <f>IF(AND(F15&lt;&gt;4,F15&lt;&gt;5),0,IF(AV8="○",1,3))</f>
        <v>0</v>
      </c>
      <c r="AI59" s="253"/>
      <c r="AJ59" s="249"/>
      <c r="AK59" s="1130" t="s">
        <v>2205</v>
      </c>
      <c r="AL59" s="1130"/>
      <c r="AM59" s="1130"/>
      <c r="AN59" s="1130"/>
      <c r="AO59" s="1130"/>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534">
        <f>IF(AND(F15&lt;&gt;4,F15&lt;&gt;5),0,IF(AW8="○",1,3))</f>
        <v>0</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534">
        <f>IF(AND(F15&lt;&gt;4,F15&lt;&gt;5),0,IF(AX8="○",1,2))</f>
        <v>0</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534">
        <f>IF(AND(F15&lt;&gt;4,F15&lt;&gt;5),0,IF(AY8="○",1,2))</f>
        <v>0</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2424</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1334567893</v>
      </c>
      <c r="C5" s="1120"/>
      <c r="D5" s="1120"/>
      <c r="E5" s="1120"/>
      <c r="F5" s="1120"/>
      <c r="G5" s="1121" t="s">
        <v>2433</v>
      </c>
      <c r="H5" s="1121"/>
      <c r="I5" s="1121"/>
      <c r="J5" s="1122" t="s">
        <v>5</v>
      </c>
      <c r="K5" s="1122"/>
      <c r="L5" s="1122"/>
      <c r="M5" s="1123" t="s">
        <v>1320</v>
      </c>
      <c r="N5" s="1123"/>
      <c r="O5" s="1123"/>
      <c r="P5" s="1124">
        <f>IF(Y5="","",IFERROR(INDEX(【参考】数式用3!$G$3:$I$451,MATCH(M5,【参考】数式用3!$F$3:$F$451,0),MATCH(VLOOKUP(Y5,【参考】数式用3!$J$2:$K$26,2,FALSE),【参考】数式用3!$G$2:$I$2,0)),10))</f>
        <v>11.1</v>
      </c>
      <c r="Q5" s="1125"/>
      <c r="R5" s="1125"/>
      <c r="S5" s="1126" t="s">
        <v>2434</v>
      </c>
      <c r="T5" s="1127"/>
      <c r="U5" s="1127"/>
      <c r="V5" s="1127"/>
      <c r="W5" s="1127"/>
      <c r="X5" s="1128"/>
      <c r="Y5" s="1136" t="s">
        <v>292</v>
      </c>
      <c r="Z5" s="1136"/>
      <c r="AA5" s="1136"/>
      <c r="AB5" s="1136"/>
      <c r="AC5" s="1136"/>
      <c r="AD5" s="1136"/>
      <c r="AE5" s="1141">
        <v>425000</v>
      </c>
      <c r="AF5" s="1142"/>
      <c r="AG5" s="1142"/>
      <c r="AH5" s="1143"/>
      <c r="AI5" s="1141">
        <v>80000</v>
      </c>
      <c r="AJ5" s="1142"/>
      <c r="AK5" s="1142"/>
      <c r="AL5" s="1143"/>
      <c r="AM5" s="1144">
        <f>AE5-AI5</f>
        <v>345000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新加算Ⅳ</v>
      </c>
      <c r="W8" s="1153"/>
      <c r="X8" s="1153"/>
      <c r="Y8" s="1153"/>
      <c r="Z8" s="1154"/>
      <c r="AA8" s="113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t="s">
        <v>268</v>
      </c>
      <c r="C9" s="1064"/>
      <c r="D9" s="1064"/>
      <c r="E9" s="1064"/>
      <c r="F9" s="1065"/>
      <c r="G9" s="1066" t="s">
        <v>13</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0.106</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4.1000000000000002E-2</v>
      </c>
      <c r="C10" s="1078"/>
      <c r="D10" s="1078"/>
      <c r="E10" s="1078"/>
      <c r="F10" s="1079"/>
      <c r="G10" s="1077">
        <f>IFERROR(VLOOKUP(Y5,【参考】数式用!$A$5:$J$27,MATCH(G9,【参考】数式用!$B$4:$J$4,0)+1,0),"")</f>
        <v>0</v>
      </c>
      <c r="H10" s="1078"/>
      <c r="I10" s="1078"/>
      <c r="J10" s="1078"/>
      <c r="K10" s="1079"/>
      <c r="L10" s="1077">
        <f>IFERROR(VLOOKUP(Y5,【参考】数式用!$A$5:$J$27,MATCH(L9,【参考】数式用!$B$4:$J$4,0)+1,0),"")</f>
        <v>0</v>
      </c>
      <c r="M10" s="1078"/>
      <c r="N10" s="1078"/>
      <c r="O10" s="1078"/>
      <c r="P10" s="1079"/>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新加算Ⅴ(11)</v>
      </c>
      <c r="W11" s="1119"/>
      <c r="X11" s="1119"/>
      <c r="Y11" s="1119"/>
      <c r="Z11" s="1119"/>
      <c r="AA11" s="113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8.8999999999999996E-2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新加算Ⅴ(14)</v>
      </c>
      <c r="W14" s="1119"/>
      <c r="X14" s="1119"/>
      <c r="Y14" s="1119"/>
      <c r="Z14" s="1119"/>
      <c r="AA14" s="114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5.6000000000000001E-2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ベア加算</v>
      </c>
      <c r="BB48" s="1013"/>
      <c r="BC48" s="1013"/>
      <c r="BD48" s="1013"/>
      <c r="BE48" s="1131" t="str">
        <f>AS48&amp;AW48&amp;BA48</f>
        <v>処遇加算Ⅱ特定加算なしベア加算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f>IFERROR(ROUNDDOWN(ROUND(AM5*G50,0)*P5,0)*H53,"")</f>
        <v>566766</v>
      </c>
      <c r="H51" s="1050"/>
      <c r="I51" s="1050"/>
      <c r="J51" s="1050"/>
      <c r="K51" s="148" t="s">
        <v>2289</v>
      </c>
      <c r="L51" s="1049">
        <f>IFERROR(ROUNDDOWN(ROUND(AM5*L50,0)*P5,0)*H53,"")</f>
        <v>0</v>
      </c>
      <c r="M51" s="1050"/>
      <c r="N51" s="1050"/>
      <c r="O51" s="1050"/>
      <c r="P51" s="148" t="s">
        <v>2289</v>
      </c>
      <c r="Q51" s="1049">
        <f>IFERROR(ROUNDDOWN(ROUND(AM5*Q50,0)*P5,0)*H53,"")</f>
        <v>130202</v>
      </c>
      <c r="R51" s="1050"/>
      <c r="S51" s="1050"/>
      <c r="T51" s="1050"/>
      <c r="U51" s="149" t="s">
        <v>2289</v>
      </c>
      <c r="V51" s="1158">
        <f>IFERROR(SUM(G51,L51,Q51),"")</f>
        <v>696968</v>
      </c>
      <c r="W51" s="1159"/>
      <c r="X51" s="1159"/>
      <c r="Y51" s="1159"/>
      <c r="Z51" s="150" t="s">
        <v>2289</v>
      </c>
      <c r="AB51" s="151"/>
      <c r="AC51" s="1049">
        <f>IFERROR(ROUNDDOWN(ROUND(AM5*AC50,0)*P5,0)*AD53,"")</f>
        <v>4059270</v>
      </c>
      <c r="AD51" s="1050"/>
      <c r="AE51" s="1050"/>
      <c r="AF51" s="1050"/>
      <c r="AG51" s="1050"/>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(283,383円/月)</v>
      </c>
      <c r="H52" s="1048"/>
      <c r="I52" s="1048"/>
      <c r="J52" s="1048"/>
      <c r="K52" s="1048"/>
      <c r="L52" s="1048" t="str">
        <f>IFERROR("("&amp;TEXT(L51/H53,"#,##0円")&amp;"/月)","")</f>
        <v>(0円/月)</v>
      </c>
      <c r="M52" s="1048"/>
      <c r="N52" s="1048"/>
      <c r="O52" s="1048"/>
      <c r="P52" s="1048"/>
      <c r="Q52" s="1048" t="str">
        <f>IFERROR("("&amp;TEXT(Q51/H53,"#,##0円")&amp;"/月)","")</f>
        <v>(65,101円/月)</v>
      </c>
      <c r="R52" s="1048"/>
      <c r="S52" s="1048"/>
      <c r="T52" s="1048"/>
      <c r="U52" s="1048"/>
      <c r="V52" s="1048" t="str">
        <f>IFERROR("("&amp;TEXT(V51/H53,"#,##0円")&amp;"/月)","")</f>
        <v>(348,484円/月)</v>
      </c>
      <c r="W52" s="1048"/>
      <c r="X52" s="1048"/>
      <c r="Y52" s="1048"/>
      <c r="Z52" s="1048"/>
      <c r="AB52" s="151"/>
      <c r="AC52" s="1051" t="str">
        <f>IFERROR("("&amp;TEXT(AC51/AD53,"#,##0円")&amp;"/月)","")</f>
        <v>(405,927円/月)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f>IF(AND(B9&lt;&gt;"処遇加算なし",F15=4),IF(V24="✓",1,IF(V25="✓",2,IF(V26="✓",3,""))),"")</f>
        <v>2</v>
      </c>
      <c r="AA58" s="245"/>
      <c r="AB58" s="249"/>
      <c r="AC58" s="1130" t="s">
        <v>2204</v>
      </c>
      <c r="AD58" s="1130"/>
      <c r="AE58" s="1130"/>
      <c r="AF58" s="1130"/>
      <c r="AG58" s="1130"/>
      <c r="AH58" s="170">
        <v>2</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f>IF(AND(B9&lt;&gt;"処遇加算なし",F15=4),IF(V28="✓",1,IF(V29="✓",2,IF(V30="✓",3,""))),"")</f>
        <v>2</v>
      </c>
      <c r="AA59" s="245"/>
      <c r="AB59" s="249"/>
      <c r="AC59" s="1130" t="s">
        <v>2205</v>
      </c>
      <c r="AD59" s="1130"/>
      <c r="AE59" s="1130"/>
      <c r="AF59" s="1130"/>
      <c r="AG59" s="1130"/>
      <c r="AH59" s="170">
        <v>1</v>
      </c>
      <c r="AI59" s="253"/>
      <c r="AJ59" s="249"/>
      <c r="AK59" s="1130" t="s">
        <v>2205</v>
      </c>
      <c r="AL59" s="1130"/>
      <c r="AM59" s="1130"/>
      <c r="AN59" s="1130"/>
      <c r="AO59" s="1130"/>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2425</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2426</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2427</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2428</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2429</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2430</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2204</v>
      </c>
      <c r="V58" s="1130"/>
      <c r="W58" s="1130"/>
      <c r="X58" s="1130"/>
      <c r="Y58" s="1130"/>
      <c r="Z58" s="532"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2205</v>
      </c>
      <c r="V59" s="1130"/>
      <c r="W59" s="1130"/>
      <c r="X59" s="1130"/>
      <c r="Y59" s="1130"/>
      <c r="Z59" s="532"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2206</v>
      </c>
      <c r="V60" s="1130"/>
      <c r="W60" s="1130"/>
      <c r="X60" s="1130"/>
      <c r="Y60" s="1130"/>
      <c r="Z60" s="532"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2207</v>
      </c>
      <c r="V61" s="1130"/>
      <c r="W61" s="1130"/>
      <c r="X61" s="1130"/>
      <c r="Y61" s="1130"/>
      <c r="Z61" s="532"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2208</v>
      </c>
      <c r="V62" s="1130"/>
      <c r="W62" s="1130"/>
      <c r="X62" s="1130"/>
      <c r="Y62" s="1130"/>
      <c r="Z62" s="532"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2024-03-16T15:52:52Z</dcterms:modified>
</cp:coreProperties>
</file>