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250\Desktop\HP公表用\R２測定計画外\"/>
    </mc:Choice>
  </mc:AlternateContent>
  <bookViews>
    <workbookView xWindow="-15" yWindow="4860" windowWidth="15330" windowHeight="4905" tabRatio="857"/>
  </bookViews>
  <sheets>
    <sheet name="様式２Ｂ．中津川上流" sheetId="50" r:id="rId1"/>
    <sheet name="様式２Ｂ．荻野川上流" sheetId="51" r:id="rId2"/>
    <sheet name="様式２Ｂ．荻野川中流１" sheetId="52" r:id="rId3"/>
    <sheet name="様式２Ｂ．荻野川中流２" sheetId="53" r:id="rId4"/>
    <sheet name="様式２Ｂ．荻野川下流" sheetId="54" r:id="rId5"/>
    <sheet name="様式２Ｂ．小鮎川上流" sheetId="55" r:id="rId6"/>
    <sheet name="様式２Ｂ．小鮎川中流１" sheetId="56" r:id="rId7"/>
    <sheet name="様式２Ｂ．小鮎川中流２" sheetId="57" r:id="rId8"/>
    <sheet name="様式２Ｂ．玉川上流" sheetId="58" r:id="rId9"/>
    <sheet name="様式２Ｂ．玉川中流１" sheetId="59" r:id="rId10"/>
    <sheet name="様式２Ｂ．玉川中流２" sheetId="60" r:id="rId11"/>
    <sheet name="様式２Ｂ．細田川" sheetId="61" r:id="rId12"/>
    <sheet name="様式２Ｂ．恩曽川上流" sheetId="62" r:id="rId13"/>
    <sheet name="様式２Ｂ．恩曽川中流１" sheetId="63" r:id="rId14"/>
    <sheet name="様式２Ｂ．恩曽川中流２" sheetId="64" r:id="rId15"/>
    <sheet name="様式２Ｂ．恩曽川下流" sheetId="65" r:id="rId16"/>
    <sheet name="様式２Ｂ．善明川" sheetId="66" r:id="rId17"/>
    <sheet name="様式２Ｂ．山際川" sheetId="67" r:id="rId18"/>
    <sheet name="様式２Ｂ．真弓川" sheetId="68" r:id="rId19"/>
    <sheet name="様式２Ｂ．干無川" sheetId="69" r:id="rId20"/>
    <sheet name="様式２Ｂ．境田川" sheetId="70" r:id="rId21"/>
    <sheet name="様式２Ｃ．笠張川" sheetId="71" r:id="rId22"/>
    <sheet name="様式２Ｂ．尼寺排水路" sheetId="72" r:id="rId23"/>
    <sheet name="様式２Ｂ．華巌排水路" sheetId="73" r:id="rId24"/>
  </sheets>
  <calcPr calcId="152511"/>
</workbook>
</file>

<file path=xl/calcChain.xml><?xml version="1.0" encoding="utf-8"?>
<calcChain xmlns="http://schemas.openxmlformats.org/spreadsheetml/2006/main">
  <c r="K42" i="73" l="1"/>
  <c r="K46" i="73"/>
  <c r="K47" i="73"/>
  <c r="K49" i="73"/>
  <c r="K50" i="73"/>
  <c r="K51" i="73"/>
  <c r="K18" i="72"/>
  <c r="K19" i="72"/>
  <c r="K20" i="72"/>
  <c r="K21" i="72"/>
  <c r="K22" i="72"/>
  <c r="K23" i="72"/>
  <c r="K24" i="72"/>
  <c r="K25" i="72"/>
  <c r="K26" i="72"/>
  <c r="K27" i="72"/>
  <c r="K28" i="72"/>
  <c r="K29" i="72"/>
  <c r="K30" i="72"/>
  <c r="K31" i="72"/>
  <c r="K32" i="72"/>
  <c r="K33" i="72"/>
  <c r="K38" i="72"/>
  <c r="K39" i="72"/>
  <c r="K42" i="72"/>
  <c r="K43" i="72"/>
  <c r="K44" i="72"/>
  <c r="K45" i="72"/>
  <c r="K46" i="72"/>
  <c r="K47" i="72"/>
  <c r="K49" i="72"/>
  <c r="K50" i="72"/>
  <c r="K51" i="72"/>
  <c r="K55" i="72"/>
  <c r="K18" i="71"/>
  <c r="K19" i="71"/>
  <c r="K20" i="71"/>
  <c r="K21" i="71"/>
  <c r="K22" i="71"/>
  <c r="K23" i="71"/>
  <c r="K24" i="71"/>
  <c r="K25" i="71"/>
  <c r="K26" i="71"/>
  <c r="K27" i="71"/>
  <c r="K28" i="71"/>
  <c r="K29" i="71"/>
  <c r="K30" i="71"/>
  <c r="K31" i="71"/>
  <c r="K32" i="71"/>
  <c r="K33" i="71"/>
  <c r="K34" i="71"/>
  <c r="K35" i="71"/>
  <c r="K36" i="71"/>
  <c r="K37" i="71"/>
  <c r="K38" i="71"/>
  <c r="K39" i="71"/>
  <c r="K42" i="71"/>
  <c r="K43" i="71"/>
  <c r="K44" i="71"/>
  <c r="K45" i="71"/>
  <c r="K46" i="71"/>
  <c r="K47" i="71"/>
  <c r="K49" i="71"/>
  <c r="K50" i="71"/>
  <c r="K55" i="71"/>
  <c r="K18" i="70"/>
  <c r="K19" i="70"/>
  <c r="K20" i="70"/>
  <c r="K21" i="70"/>
  <c r="K22" i="70"/>
  <c r="K23" i="70"/>
  <c r="K24" i="70"/>
  <c r="K25" i="70"/>
  <c r="K26" i="70"/>
  <c r="K27" i="70"/>
  <c r="K28" i="70"/>
  <c r="K29" i="70"/>
  <c r="K30" i="70"/>
  <c r="K31" i="70"/>
  <c r="K32" i="70"/>
  <c r="K33" i="70"/>
  <c r="K38" i="70"/>
  <c r="K39" i="70"/>
  <c r="K42" i="70"/>
  <c r="K43" i="70"/>
  <c r="K44" i="70"/>
  <c r="K45" i="70"/>
  <c r="K46" i="70"/>
  <c r="K47" i="70"/>
  <c r="K49" i="70"/>
  <c r="K50" i="70"/>
  <c r="K51" i="70"/>
  <c r="K55" i="70"/>
  <c r="K42" i="69"/>
  <c r="K46" i="69"/>
  <c r="K47" i="69"/>
  <c r="K49" i="69"/>
  <c r="K50" i="69"/>
  <c r="K51" i="69"/>
  <c r="K34" i="68"/>
  <c r="K35" i="68"/>
  <c r="K36" i="68"/>
  <c r="K37" i="68"/>
  <c r="K42" i="68"/>
  <c r="K46" i="68"/>
  <c r="K47" i="68"/>
  <c r="K49" i="68"/>
  <c r="K50" i="68"/>
  <c r="K51" i="68"/>
  <c r="K18" i="67"/>
  <c r="K19" i="67"/>
  <c r="K20" i="67"/>
  <c r="K21" i="67"/>
  <c r="K22" i="67"/>
  <c r="K23" i="67"/>
  <c r="K24" i="67"/>
  <c r="K25" i="67"/>
  <c r="K26" i="67"/>
  <c r="K27" i="67"/>
  <c r="K28" i="67"/>
  <c r="K29" i="67"/>
  <c r="K30" i="67"/>
  <c r="K31" i="67"/>
  <c r="K32" i="67"/>
  <c r="K33" i="67"/>
  <c r="K34" i="67"/>
  <c r="K35" i="67"/>
  <c r="K36" i="67"/>
  <c r="K37" i="67"/>
  <c r="K38" i="67"/>
  <c r="K39" i="67"/>
  <c r="K42" i="67"/>
  <c r="K43" i="67"/>
  <c r="K44" i="67"/>
  <c r="K45" i="67"/>
  <c r="K46" i="67"/>
  <c r="K47" i="67"/>
  <c r="K49" i="67"/>
  <c r="K50" i="67"/>
  <c r="K51" i="67"/>
  <c r="K55" i="67"/>
  <c r="K18" i="66"/>
  <c r="K19" i="66"/>
  <c r="K20" i="66"/>
  <c r="K21" i="66"/>
  <c r="K22" i="66"/>
  <c r="K23" i="66"/>
  <c r="K24" i="66"/>
  <c r="K25" i="66"/>
  <c r="K26" i="66"/>
  <c r="K27" i="66"/>
  <c r="K28" i="66"/>
  <c r="K29" i="66"/>
  <c r="K30" i="66"/>
  <c r="K31" i="66"/>
  <c r="K32" i="66"/>
  <c r="K33" i="66"/>
  <c r="K34" i="66"/>
  <c r="K35" i="66"/>
  <c r="K36" i="66"/>
  <c r="K37" i="66"/>
  <c r="K38" i="66"/>
  <c r="K39" i="66"/>
  <c r="K42" i="66"/>
  <c r="K43" i="66"/>
  <c r="K44" i="66"/>
  <c r="K45" i="66"/>
  <c r="K46" i="66"/>
  <c r="K47" i="66"/>
  <c r="K49" i="66"/>
  <c r="K50" i="66"/>
  <c r="K51" i="66"/>
  <c r="K55" i="66"/>
  <c r="K18" i="65"/>
  <c r="K19" i="65"/>
  <c r="K20" i="65"/>
  <c r="K21" i="65"/>
  <c r="K22" i="65"/>
  <c r="K23" i="65"/>
  <c r="K24" i="65"/>
  <c r="K25" i="65"/>
  <c r="K26" i="65"/>
  <c r="K27" i="65"/>
  <c r="K28" i="65"/>
  <c r="K29" i="65"/>
  <c r="K30" i="65"/>
  <c r="K31" i="65"/>
  <c r="K32" i="65"/>
  <c r="K33" i="65"/>
  <c r="K34" i="65"/>
  <c r="K35" i="65"/>
  <c r="K36" i="65"/>
  <c r="K37" i="65"/>
  <c r="K38" i="65"/>
  <c r="K39" i="65"/>
  <c r="K42" i="65"/>
  <c r="K43" i="65"/>
  <c r="K44" i="65"/>
  <c r="K45" i="65"/>
  <c r="K46" i="65"/>
  <c r="K47" i="65"/>
  <c r="K49" i="65"/>
  <c r="K50" i="65"/>
  <c r="K51" i="65"/>
  <c r="K55" i="65"/>
  <c r="K42" i="64"/>
  <c r="K46" i="64"/>
  <c r="K47" i="64"/>
  <c r="K49" i="64"/>
  <c r="K50" i="64"/>
  <c r="K51" i="64"/>
  <c r="K42" i="63"/>
  <c r="K46" i="63"/>
  <c r="K47" i="63"/>
  <c r="K49" i="63"/>
  <c r="K50" i="63"/>
  <c r="K51" i="63"/>
  <c r="K34" i="62"/>
  <c r="K35" i="62"/>
  <c r="K36" i="62"/>
  <c r="K37" i="62"/>
  <c r="K42" i="62"/>
  <c r="K43" i="62"/>
  <c r="K44" i="62"/>
  <c r="K46" i="62"/>
  <c r="K47" i="62"/>
  <c r="K49" i="62"/>
  <c r="K50" i="62"/>
  <c r="K51" i="62"/>
  <c r="K18" i="61"/>
  <c r="K19" i="61"/>
  <c r="K20" i="61"/>
  <c r="K21" i="61"/>
  <c r="K22" i="61"/>
  <c r="K23" i="61"/>
  <c r="K24" i="61"/>
  <c r="K25" i="61"/>
  <c r="K26" i="61"/>
  <c r="K27" i="61"/>
  <c r="K28" i="61"/>
  <c r="K29" i="61"/>
  <c r="K30" i="61"/>
  <c r="K31" i="61"/>
  <c r="K32" i="61"/>
  <c r="K33" i="61"/>
  <c r="K34" i="61"/>
  <c r="K35" i="61"/>
  <c r="K36" i="61"/>
  <c r="K37" i="61"/>
  <c r="K38" i="61"/>
  <c r="K39" i="61"/>
  <c r="K42" i="61"/>
  <c r="K43" i="61"/>
  <c r="K44" i="61"/>
  <c r="K45" i="61"/>
  <c r="K46" i="61"/>
  <c r="K47" i="61"/>
  <c r="K49" i="61"/>
  <c r="K50" i="61"/>
  <c r="K51" i="61"/>
  <c r="K55" i="61"/>
  <c r="K42" i="60"/>
  <c r="K46" i="60"/>
  <c r="K47" i="60"/>
  <c r="K49" i="60"/>
  <c r="K50" i="60"/>
  <c r="K51" i="60"/>
  <c r="K42" i="59"/>
  <c r="K46" i="59"/>
  <c r="K47" i="59"/>
  <c r="K49" i="59"/>
  <c r="K50" i="59"/>
  <c r="K51" i="59"/>
  <c r="K18" i="58"/>
  <c r="K19" i="58"/>
  <c r="K20" i="58"/>
  <c r="K21" i="58"/>
  <c r="K22" i="58"/>
  <c r="K23" i="58"/>
  <c r="K24" i="58"/>
  <c r="K25" i="58"/>
  <c r="K26" i="58"/>
  <c r="K27" i="58"/>
  <c r="K28" i="58"/>
  <c r="K29" i="58"/>
  <c r="K30" i="58"/>
  <c r="K31" i="58"/>
  <c r="K32" i="58"/>
  <c r="K33" i="58"/>
  <c r="K34" i="58"/>
  <c r="K35" i="58"/>
  <c r="K36" i="58"/>
  <c r="K37" i="58"/>
  <c r="K38" i="58"/>
  <c r="K39" i="58"/>
  <c r="K42" i="58"/>
  <c r="K43" i="58"/>
  <c r="K44" i="58"/>
  <c r="K45" i="58"/>
  <c r="K46" i="58"/>
  <c r="K47" i="58"/>
  <c r="K49" i="58"/>
  <c r="K50" i="58"/>
  <c r="K51" i="58"/>
  <c r="K55" i="58"/>
  <c r="K42" i="57"/>
  <c r="K46" i="57"/>
  <c r="K47" i="57"/>
  <c r="K49" i="57"/>
  <c r="K50" i="57"/>
  <c r="K51" i="57"/>
  <c r="K42" i="56"/>
  <c r="K46" i="56"/>
  <c r="K47" i="56"/>
  <c r="K49" i="56"/>
  <c r="K50" i="56"/>
  <c r="K51" i="56"/>
  <c r="K18" i="55"/>
  <c r="K19" i="55"/>
  <c r="K20" i="55"/>
  <c r="K21" i="55"/>
  <c r="K22" i="55"/>
  <c r="K23" i="55"/>
  <c r="K24" i="55"/>
  <c r="K25" i="55"/>
  <c r="K26" i="55"/>
  <c r="K27" i="55"/>
  <c r="K28" i="55"/>
  <c r="K29" i="55"/>
  <c r="K30" i="55"/>
  <c r="K31" i="55"/>
  <c r="K32" i="55"/>
  <c r="K33" i="55"/>
  <c r="K34" i="55"/>
  <c r="K35" i="55"/>
  <c r="K36" i="55"/>
  <c r="K37" i="55"/>
  <c r="K38" i="55"/>
  <c r="K39" i="55"/>
  <c r="K42" i="55"/>
  <c r="K43" i="55"/>
  <c r="K44" i="55"/>
  <c r="K45" i="55"/>
  <c r="K46" i="55"/>
  <c r="K47" i="55"/>
  <c r="K49" i="55"/>
  <c r="K50" i="55"/>
  <c r="K51" i="55"/>
  <c r="K55" i="55"/>
  <c r="K18" i="54"/>
  <c r="K19" i="54"/>
  <c r="K20" i="54"/>
  <c r="K21" i="54"/>
  <c r="K22" i="54"/>
  <c r="K23" i="54"/>
  <c r="K24" i="54"/>
  <c r="K25" i="54"/>
  <c r="K26" i="54"/>
  <c r="K27" i="54"/>
  <c r="K28" i="54"/>
  <c r="K29" i="54"/>
  <c r="K30" i="54"/>
  <c r="K31" i="54"/>
  <c r="K32" i="54"/>
  <c r="K33" i="54"/>
  <c r="K34" i="54"/>
  <c r="K35" i="54"/>
  <c r="K36" i="54"/>
  <c r="K37" i="54"/>
  <c r="K38" i="54"/>
  <c r="K39" i="54"/>
  <c r="K42" i="54"/>
  <c r="K43" i="54"/>
  <c r="K44" i="54"/>
  <c r="K45" i="54"/>
  <c r="K46" i="54"/>
  <c r="K47" i="54"/>
  <c r="K49" i="54"/>
  <c r="K50" i="54"/>
  <c r="K51" i="54"/>
  <c r="K55" i="54"/>
  <c r="K42" i="53"/>
  <c r="K46" i="53"/>
  <c r="K47" i="53"/>
  <c r="K49" i="53"/>
  <c r="K50" i="53"/>
  <c r="K51" i="53"/>
  <c r="K42" i="52"/>
  <c r="K46" i="52"/>
  <c r="K47" i="52"/>
  <c r="K49" i="52"/>
  <c r="K50" i="52"/>
  <c r="K51" i="52"/>
  <c r="K18" i="51"/>
  <c r="K19" i="51"/>
  <c r="K20" i="51"/>
  <c r="K21" i="51"/>
  <c r="K22" i="51"/>
  <c r="K23" i="51"/>
  <c r="K24" i="51"/>
  <c r="K25" i="51"/>
  <c r="K26" i="51"/>
  <c r="K27" i="51"/>
  <c r="K28" i="51"/>
  <c r="K29" i="51"/>
  <c r="K30" i="51"/>
  <c r="K31" i="51"/>
  <c r="K32" i="51"/>
  <c r="K33" i="51"/>
  <c r="K34" i="51"/>
  <c r="K35" i="51"/>
  <c r="K36" i="51"/>
  <c r="K37" i="51"/>
  <c r="K38" i="51"/>
  <c r="K39" i="51"/>
  <c r="K42" i="51"/>
  <c r="K43" i="51"/>
  <c r="K44" i="51"/>
  <c r="K45" i="51"/>
  <c r="K46" i="51"/>
  <c r="K47" i="51"/>
  <c r="K49" i="51"/>
  <c r="K50" i="51"/>
  <c r="K51" i="51"/>
  <c r="K55" i="51"/>
  <c r="K18" i="50"/>
  <c r="K19" i="50"/>
  <c r="K20" i="50"/>
  <c r="K21" i="50"/>
  <c r="K22" i="50"/>
  <c r="K23" i="50"/>
  <c r="K24" i="50"/>
  <c r="K25" i="50"/>
  <c r="K26" i="50"/>
  <c r="K27" i="50"/>
  <c r="K28" i="50"/>
  <c r="K29" i="50"/>
  <c r="K30" i="50"/>
  <c r="K31" i="50"/>
  <c r="K32" i="50"/>
  <c r="K33" i="50"/>
  <c r="K34" i="50"/>
  <c r="K35" i="50"/>
  <c r="K36" i="50"/>
  <c r="K37" i="50"/>
  <c r="K38" i="50"/>
  <c r="K39" i="50"/>
  <c r="K42" i="50"/>
  <c r="K43" i="50"/>
  <c r="K44" i="50"/>
  <c r="K45" i="50"/>
  <c r="K46" i="50"/>
  <c r="K47" i="50"/>
  <c r="K49" i="50"/>
  <c r="K50" i="50"/>
  <c r="K51" i="50"/>
  <c r="K55" i="50"/>
</calcChain>
</file>

<file path=xl/sharedStrings.xml><?xml version="1.0" encoding="utf-8"?>
<sst xmlns="http://schemas.openxmlformats.org/spreadsheetml/2006/main" count="7119" uniqueCount="407">
  <si>
    <t>区分</t>
    <rPh sb="0" eb="2">
      <t>クブン</t>
    </rPh>
    <phoneticPr fontId="1"/>
  </si>
  <si>
    <t>単位</t>
    <rPh sb="0" eb="2">
      <t>タンイ</t>
    </rPh>
    <phoneticPr fontId="1"/>
  </si>
  <si>
    <t>天候</t>
    <rPh sb="0" eb="2">
      <t>テンコウ</t>
    </rPh>
    <phoneticPr fontId="1"/>
  </si>
  <si>
    <t>採取水深</t>
    <rPh sb="0" eb="2">
      <t>サイシュ</t>
    </rPh>
    <rPh sb="2" eb="4">
      <t>スイシン</t>
    </rPh>
    <phoneticPr fontId="1"/>
  </si>
  <si>
    <t>流速</t>
    <rPh sb="0" eb="2">
      <t>リュウソク</t>
    </rPh>
    <phoneticPr fontId="1"/>
  </si>
  <si>
    <t>流量</t>
    <rPh sb="0" eb="2">
      <t>リュウリョウ</t>
    </rPh>
    <phoneticPr fontId="1"/>
  </si>
  <si>
    <t>気温</t>
    <rPh sb="0" eb="2">
      <t>キオン</t>
    </rPh>
    <phoneticPr fontId="1"/>
  </si>
  <si>
    <t>水温</t>
    <rPh sb="0" eb="2">
      <t>スイオン</t>
    </rPh>
    <phoneticPr fontId="1"/>
  </si>
  <si>
    <t>色相</t>
    <rPh sb="0" eb="2">
      <t>シキソウ</t>
    </rPh>
    <phoneticPr fontId="1"/>
  </si>
  <si>
    <t>透視度</t>
    <rPh sb="0" eb="1">
      <t>トウ</t>
    </rPh>
    <rPh sb="1" eb="2">
      <t>シ</t>
    </rPh>
    <rPh sb="2" eb="3">
      <t>ド</t>
    </rPh>
    <phoneticPr fontId="1"/>
  </si>
  <si>
    <t>臭気</t>
    <rPh sb="0" eb="2">
      <t>シュウキ</t>
    </rPh>
    <phoneticPr fontId="1"/>
  </si>
  <si>
    <t>観測項目</t>
    <rPh sb="0" eb="2">
      <t>カンソク</t>
    </rPh>
    <rPh sb="2" eb="4">
      <t>コウモク</t>
    </rPh>
    <phoneticPr fontId="1"/>
  </si>
  <si>
    <t>ジクロロメタン</t>
  </si>
  <si>
    <t>四塩化炭素</t>
  </si>
  <si>
    <t>1,2-ジクロロエタン</t>
  </si>
  <si>
    <t>1,1-ジクロロエチレン</t>
  </si>
  <si>
    <t>1,1,1-トリクロロエタン</t>
  </si>
  <si>
    <t>1,1,2-トリクロロエタン</t>
  </si>
  <si>
    <t>トリクロロエチレン</t>
  </si>
  <si>
    <t>テトラクロロエチレン</t>
  </si>
  <si>
    <t>1,3-ジクロロプロペン</t>
  </si>
  <si>
    <t>チウラム</t>
  </si>
  <si>
    <t>シマジン</t>
  </si>
  <si>
    <t>チオベンカルブ</t>
  </si>
  <si>
    <t>ベンゼン</t>
  </si>
  <si>
    <t>亜硝酸性窒素</t>
  </si>
  <si>
    <t>健康項目</t>
    <rPh sb="0" eb="2">
      <t>ケンコウ</t>
    </rPh>
    <rPh sb="2" eb="4">
      <t>コウモク</t>
    </rPh>
    <phoneticPr fontId="1"/>
  </si>
  <si>
    <t>大腸菌群数</t>
  </si>
  <si>
    <t>全窒素</t>
  </si>
  <si>
    <t>全燐</t>
  </si>
  <si>
    <t>生活環境項目</t>
    <rPh sb="0" eb="2">
      <t>セイカツ</t>
    </rPh>
    <rPh sb="2" eb="4">
      <t>カンキョウ</t>
    </rPh>
    <rPh sb="4" eb="6">
      <t>コウモク</t>
    </rPh>
    <phoneticPr fontId="1"/>
  </si>
  <si>
    <t>フェノール類</t>
  </si>
  <si>
    <t>溶解性鉄</t>
  </si>
  <si>
    <t>溶解性マンガン</t>
  </si>
  <si>
    <t>アンモニア性窒素</t>
  </si>
  <si>
    <t>陰イオン界面活性剤</t>
  </si>
  <si>
    <t>特殊項目</t>
    <rPh sb="0" eb="2">
      <t>トクシュ</t>
    </rPh>
    <rPh sb="2" eb="4">
      <t>コウモク</t>
    </rPh>
    <phoneticPr fontId="1"/>
  </si>
  <si>
    <t>m/秒</t>
    <rPh sb="2" eb="3">
      <t>ビョウ</t>
    </rPh>
    <phoneticPr fontId="1"/>
  </si>
  <si>
    <t>0.01以下</t>
    <rPh sb="4" eb="6">
      <t>イカ</t>
    </rPh>
    <phoneticPr fontId="1"/>
  </si>
  <si>
    <t>検出されないこと</t>
    <rPh sb="0" eb="2">
      <t>ケンシュツ</t>
    </rPh>
    <phoneticPr fontId="1"/>
  </si>
  <si>
    <t>0.05以下</t>
    <rPh sb="4" eb="6">
      <t>イカ</t>
    </rPh>
    <phoneticPr fontId="1"/>
  </si>
  <si>
    <t>0.02以下</t>
    <rPh sb="4" eb="6">
      <t>イカ</t>
    </rPh>
    <phoneticPr fontId="1"/>
  </si>
  <si>
    <t>0.04以下</t>
    <rPh sb="4" eb="6">
      <t>イカ</t>
    </rPh>
    <phoneticPr fontId="1"/>
  </si>
  <si>
    <t>6.5以上8.5以下</t>
    <rPh sb="3" eb="5">
      <t>イジョウ</t>
    </rPh>
    <rPh sb="8" eb="10">
      <t>イカ</t>
    </rPh>
    <phoneticPr fontId="1"/>
  </si>
  <si>
    <t>1000以下</t>
    <rPh sb="4" eb="6">
      <t>イカ</t>
    </rPh>
    <phoneticPr fontId="1"/>
  </si>
  <si>
    <t xml:space="preserve"> 0.002以下</t>
    <rPh sb="6" eb="8">
      <t>イカ</t>
    </rPh>
    <phoneticPr fontId="1"/>
  </si>
  <si>
    <t>全シアン</t>
    <rPh sb="0" eb="1">
      <t>ゼン</t>
    </rPh>
    <phoneticPr fontId="1"/>
  </si>
  <si>
    <t>砒素</t>
    <rPh sb="0" eb="2">
      <t>ヒソ</t>
    </rPh>
    <phoneticPr fontId="1"/>
  </si>
  <si>
    <t>ふっ素</t>
    <rPh sb="2" eb="3">
      <t>ソ</t>
    </rPh>
    <phoneticPr fontId="1"/>
  </si>
  <si>
    <t>ほう素</t>
    <rPh sb="2" eb="3">
      <t>ソ</t>
    </rPh>
    <phoneticPr fontId="1"/>
  </si>
  <si>
    <t>最大値</t>
    <rPh sb="0" eb="3">
      <t>サイダイチ</t>
    </rPh>
    <phoneticPr fontId="1"/>
  </si>
  <si>
    <t>年間平均値</t>
    <rPh sb="0" eb="2">
      <t>ネンカン</t>
    </rPh>
    <rPh sb="2" eb="5">
      <t>ヘイキンチ</t>
    </rPh>
    <phoneticPr fontId="1"/>
  </si>
  <si>
    <r>
      <t>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/秒</t>
    </r>
    <rPh sb="3" eb="4">
      <t>ビョウ</t>
    </rPh>
    <phoneticPr fontId="1"/>
  </si>
  <si>
    <t>前日天候（前日降水量）</t>
    <rPh sb="0" eb="2">
      <t>ゼンジツ</t>
    </rPh>
    <rPh sb="2" eb="4">
      <t>テンコウ</t>
    </rPh>
    <rPh sb="5" eb="7">
      <t>ゼンジツ</t>
    </rPh>
    <rPh sb="7" eb="10">
      <t>コウスイリョウ</t>
    </rPh>
    <phoneticPr fontId="1"/>
  </si>
  <si>
    <t>最小値</t>
    <rPh sb="0" eb="3">
      <t>サイショウチ</t>
    </rPh>
    <phoneticPr fontId="1"/>
  </si>
  <si>
    <t>その他の項目</t>
    <rPh sb="2" eb="3">
      <t>タ</t>
    </rPh>
    <rPh sb="4" eb="6">
      <t>コウモク</t>
    </rPh>
    <phoneticPr fontId="1"/>
  </si>
  <si>
    <t>燐酸態燐</t>
    <rPh sb="0" eb="1">
      <t>リン</t>
    </rPh>
    <rPh sb="3" eb="4">
      <t>リン</t>
    </rPh>
    <phoneticPr fontId="1"/>
  </si>
  <si>
    <t>度</t>
    <rPh sb="0" eb="1">
      <t>ド</t>
    </rPh>
    <phoneticPr fontId="1"/>
  </si>
  <si>
    <t>0.1以下</t>
    <rPh sb="3" eb="5">
      <t>イカ</t>
    </rPh>
    <phoneticPr fontId="1"/>
  </si>
  <si>
    <t>ノルマルヘキサン抽出物質</t>
    <rPh sb="10" eb="12">
      <t>ブッシツ</t>
    </rPh>
    <phoneticPr fontId="1"/>
  </si>
  <si>
    <t>1以下</t>
    <rPh sb="1" eb="3">
      <t>イカ</t>
    </rPh>
    <phoneticPr fontId="1"/>
  </si>
  <si>
    <t>0.0005以下</t>
    <rPh sb="6" eb="8">
      <t>イカ</t>
    </rPh>
    <phoneticPr fontId="1"/>
  </si>
  <si>
    <t>0.004以下</t>
    <rPh sb="5" eb="7">
      <t>イカ</t>
    </rPh>
    <phoneticPr fontId="1"/>
  </si>
  <si>
    <t>0.006以下</t>
    <rPh sb="5" eb="7">
      <t>イカ</t>
    </rPh>
    <phoneticPr fontId="1"/>
  </si>
  <si>
    <t>0.002以下</t>
    <rPh sb="5" eb="7">
      <t>イカ</t>
    </rPh>
    <phoneticPr fontId="1"/>
  </si>
  <si>
    <t>0.003以下</t>
    <rPh sb="5" eb="7">
      <t>イカ</t>
    </rPh>
    <phoneticPr fontId="1"/>
  </si>
  <si>
    <t>0.8以下</t>
    <rPh sb="3" eb="5">
      <t>イカ</t>
    </rPh>
    <phoneticPr fontId="1"/>
  </si>
  <si>
    <t>7.5以上</t>
    <rPh sb="3" eb="5">
      <t>イジョウ</t>
    </rPh>
    <phoneticPr fontId="1"/>
  </si>
  <si>
    <t>水深（全水深）</t>
    <rPh sb="0" eb="2">
      <t>スイシン</t>
    </rPh>
    <rPh sb="3" eb="4">
      <t>ゼン</t>
    </rPh>
    <rPh sb="4" eb="6">
      <t>スイシン</t>
    </rPh>
    <phoneticPr fontId="1"/>
  </si>
  <si>
    <t>mg/L</t>
    <phoneticPr fontId="1"/>
  </si>
  <si>
    <t>2以下</t>
    <phoneticPr fontId="1"/>
  </si>
  <si>
    <t>25以下</t>
    <phoneticPr fontId="1"/>
  </si>
  <si>
    <t>－</t>
    <phoneticPr fontId="1"/>
  </si>
  <si>
    <t>全亜鉛</t>
    <phoneticPr fontId="1"/>
  </si>
  <si>
    <t>生物化学的酸素要求量（ＢＯＤ）</t>
    <phoneticPr fontId="1"/>
  </si>
  <si>
    <t>化学的酸素要求量（ＣＯＤ）</t>
    <phoneticPr fontId="1"/>
  </si>
  <si>
    <t>浮遊物質量（ＳＳ）</t>
    <phoneticPr fontId="1"/>
  </si>
  <si>
    <t>溶存酸素量（ＤＯ）</t>
    <rPh sb="4" eb="5">
      <t>リョウ</t>
    </rPh>
    <phoneticPr fontId="1"/>
  </si>
  <si>
    <t>水素イオン濃度（ｐＨ）</t>
    <phoneticPr fontId="1"/>
  </si>
  <si>
    <t>調査項目</t>
    <rPh sb="0" eb="2">
      <t>チョウサ</t>
    </rPh>
    <rPh sb="2" eb="4">
      <t>コウモク</t>
    </rPh>
    <phoneticPr fontId="1"/>
  </si>
  <si>
    <t>春　期</t>
    <rPh sb="0" eb="1">
      <t>ハル</t>
    </rPh>
    <rPh sb="2" eb="3">
      <t>キ</t>
    </rPh>
    <phoneticPr fontId="1"/>
  </si>
  <si>
    <t>夏　期</t>
    <rPh sb="0" eb="1">
      <t>ナツ</t>
    </rPh>
    <rPh sb="2" eb="3">
      <t>キ</t>
    </rPh>
    <phoneticPr fontId="1"/>
  </si>
  <si>
    <t>冬　期</t>
    <rPh sb="0" eb="1">
      <t>フユ</t>
    </rPh>
    <rPh sb="2" eb="3">
      <t>キ</t>
    </rPh>
    <phoneticPr fontId="1"/>
  </si>
  <si>
    <t>外観</t>
    <rPh sb="0" eb="2">
      <t>ガイカン</t>
    </rPh>
    <phoneticPr fontId="1"/>
  </si>
  <si>
    <t>℃</t>
    <phoneticPr fontId="1"/>
  </si>
  <si>
    <t>六価クロム</t>
    <phoneticPr fontId="1"/>
  </si>
  <si>
    <t>総水銀</t>
    <phoneticPr fontId="1"/>
  </si>
  <si>
    <t>ＰＣＢ（ポリ塩化ビフェニル）</t>
    <phoneticPr fontId="1"/>
  </si>
  <si>
    <t>シス-1,2-ジクロロエチレン</t>
    <phoneticPr fontId="1"/>
  </si>
  <si>
    <t>セレン</t>
    <phoneticPr fontId="1"/>
  </si>
  <si>
    <t>1以下</t>
    <phoneticPr fontId="1"/>
  </si>
  <si>
    <t>1,4-ジオキサン</t>
    <phoneticPr fontId="1"/>
  </si>
  <si>
    <t>硝酸性窒素</t>
    <phoneticPr fontId="1"/>
  </si>
  <si>
    <t>硝酸性窒素及び亜硝酸性窒素</t>
    <rPh sb="5" eb="6">
      <t>オヨ</t>
    </rPh>
    <phoneticPr fontId="1"/>
  </si>
  <si>
    <t>10以下</t>
    <phoneticPr fontId="1"/>
  </si>
  <si>
    <t>5以下</t>
    <phoneticPr fontId="1"/>
  </si>
  <si>
    <t>50以下</t>
    <phoneticPr fontId="1"/>
  </si>
  <si>
    <t>5以上</t>
    <rPh sb="1" eb="3">
      <t>イジョウ</t>
    </rPh>
    <phoneticPr fontId="1"/>
  </si>
  <si>
    <t>　※１ 流入先の本川（金目川）の水域類型に基づく値を記載。</t>
    <rPh sb="11" eb="13">
      <t>カナメ</t>
    </rPh>
    <phoneticPr fontId="1"/>
  </si>
  <si>
    <r>
      <t>環境基準</t>
    </r>
    <r>
      <rPr>
        <vertAlign val="superscript"/>
        <sz val="8"/>
        <rFont val="ＭＳ 明朝"/>
        <family val="1"/>
        <charset val="128"/>
      </rPr>
      <t>※１</t>
    </r>
    <rPh sb="0" eb="2">
      <t>カンキョウ</t>
    </rPh>
    <rPh sb="2" eb="4">
      <t>キジュン</t>
    </rPh>
    <phoneticPr fontId="1"/>
  </si>
  <si>
    <r>
      <t>ｍ/ｎ</t>
    </r>
    <r>
      <rPr>
        <vertAlign val="superscript"/>
        <sz val="8"/>
        <rFont val="ＭＳ 明朝"/>
        <family val="1"/>
        <charset val="128"/>
      </rPr>
      <t>※２</t>
    </r>
    <phoneticPr fontId="1"/>
  </si>
  <si>
    <t>　※２ ｍ/ｎは「環境基準欄に記載された値を超えた回数ｍ/測定数ｎ」を示す。</t>
    <phoneticPr fontId="1"/>
  </si>
  <si>
    <t xml:space="preserve"> 　　 の水域類型に基づく値を記載。</t>
    <phoneticPr fontId="1"/>
  </si>
  <si>
    <t>　※１ 調査河川又は流入先の本川（相模川、中津川、小鮎川、玉川）</t>
    <phoneticPr fontId="1"/>
  </si>
  <si>
    <t>0.03以下</t>
    <phoneticPr fontId="1"/>
  </si>
  <si>
    <t>　※１ 調査河川又は流入先の本川（相模川、中津川、小鮎川、玉川）</t>
    <phoneticPr fontId="1"/>
  </si>
  <si>
    <t>0.03未満</t>
  </si>
  <si>
    <t>mg/L</t>
    <phoneticPr fontId="1"/>
  </si>
  <si>
    <t>mg/L</t>
    <phoneticPr fontId="1"/>
  </si>
  <si>
    <t>0.005未満</t>
  </si>
  <si>
    <t>0.04未満</t>
  </si>
  <si>
    <t>0.001未満</t>
  </si>
  <si>
    <t>ニッケル</t>
    <phoneticPr fontId="1"/>
  </si>
  <si>
    <t>クロム</t>
    <phoneticPr fontId="1"/>
  </si>
  <si>
    <t>0.01未満</t>
  </si>
  <si>
    <t>銅</t>
    <phoneticPr fontId="1"/>
  </si>
  <si>
    <t>0.5未満</t>
  </si>
  <si>
    <t>MPN/100mL</t>
    <phoneticPr fontId="1"/>
  </si>
  <si>
    <t>1未満</t>
  </si>
  <si>
    <t>mg/L</t>
    <phoneticPr fontId="1"/>
  </si>
  <si>
    <t>0.02未満</t>
  </si>
  <si>
    <t>0.05未満</t>
  </si>
  <si>
    <t>－</t>
  </si>
  <si>
    <t>0.0005未満</t>
  </si>
  <si>
    <t>0.0002未満</t>
  </si>
  <si>
    <t>0.0003未満</t>
  </si>
  <si>
    <t>0.0004未満</t>
  </si>
  <si>
    <t>mg/L</t>
    <phoneticPr fontId="1"/>
  </si>
  <si>
    <t>六価クロム</t>
    <phoneticPr fontId="1"/>
  </si>
  <si>
    <t>鉛</t>
    <phoneticPr fontId="1"/>
  </si>
  <si>
    <t>カドミウム</t>
    <phoneticPr fontId="1"/>
  </si>
  <si>
    <t>異常なし</t>
  </si>
  <si>
    <t>－</t>
    <phoneticPr fontId="1"/>
  </si>
  <si>
    <t>川藻臭(微)</t>
  </si>
  <si>
    <t>無臭</t>
  </si>
  <si>
    <t>100以上</t>
  </si>
  <si>
    <t>無色</t>
  </si>
  <si>
    <t>－</t>
    <phoneticPr fontId="1"/>
  </si>
  <si>
    <t>℃</t>
    <phoneticPr fontId="1"/>
  </si>
  <si>
    <t>－</t>
    <phoneticPr fontId="1"/>
  </si>
  <si>
    <t>m</t>
    <phoneticPr fontId="1"/>
  </si>
  <si>
    <t>mm</t>
    <phoneticPr fontId="1"/>
  </si>
  <si>
    <t>曇</t>
  </si>
  <si>
    <t>－</t>
    <phoneticPr fontId="1"/>
  </si>
  <si>
    <t>水質調査結果まとめ　（試料名、調査地点：中津川上流、松羅公園北）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7">
      <t>チョウサ</t>
    </rPh>
    <rPh sb="17" eb="19">
      <t>チテン</t>
    </rPh>
    <rPh sb="20" eb="23">
      <t>ナカツガワ</t>
    </rPh>
    <rPh sb="23" eb="25">
      <t>ジョウリュウ</t>
    </rPh>
    <rPh sb="26" eb="27">
      <t>マツ</t>
    </rPh>
    <rPh sb="27" eb="28">
      <t>ラ</t>
    </rPh>
    <rPh sb="28" eb="30">
      <t>コウエン</t>
    </rPh>
    <rPh sb="30" eb="31">
      <t>キタ</t>
    </rPh>
    <phoneticPr fontId="1"/>
  </si>
  <si>
    <t>　※２ ｍ/ｎは「環境基準欄に記載された値を超えた回数ｍ/測定数ｎ」を示す。</t>
    <phoneticPr fontId="1"/>
  </si>
  <si>
    <t xml:space="preserve"> 　　 の水域類型に基づく値を記載。</t>
    <phoneticPr fontId="1"/>
  </si>
  <si>
    <t>　※１ 調査河川又は流入先の本川（相模川、中津川、小鮎川、玉川）</t>
    <phoneticPr fontId="1"/>
  </si>
  <si>
    <t>mg/L</t>
    <phoneticPr fontId="1"/>
  </si>
  <si>
    <t>－</t>
    <phoneticPr fontId="1"/>
  </si>
  <si>
    <t>－</t>
    <phoneticPr fontId="1"/>
  </si>
  <si>
    <t>ニッケル</t>
    <phoneticPr fontId="1"/>
  </si>
  <si>
    <t>クロム</t>
    <phoneticPr fontId="1"/>
  </si>
  <si>
    <t>銅</t>
    <phoneticPr fontId="1"/>
  </si>
  <si>
    <t>0.03以下</t>
    <phoneticPr fontId="1"/>
  </si>
  <si>
    <t>全亜鉛</t>
    <phoneticPr fontId="1"/>
  </si>
  <si>
    <t>mg/L</t>
    <phoneticPr fontId="1"/>
  </si>
  <si>
    <t>MPN/100mL</t>
    <phoneticPr fontId="1"/>
  </si>
  <si>
    <t>25以下</t>
    <phoneticPr fontId="1"/>
  </si>
  <si>
    <t>浮遊物質量（ＳＳ）</t>
    <phoneticPr fontId="1"/>
  </si>
  <si>
    <t>化学的酸素要求量（ＣＯＤ）</t>
    <phoneticPr fontId="1"/>
  </si>
  <si>
    <t>生物化学的酸素要求量（ＢＯＤ）</t>
    <phoneticPr fontId="1"/>
  </si>
  <si>
    <t>水素イオン濃度（ｐＨ）</t>
    <phoneticPr fontId="1"/>
  </si>
  <si>
    <t>1,4-ジオキサン</t>
    <phoneticPr fontId="1"/>
  </si>
  <si>
    <t>1以下</t>
    <phoneticPr fontId="1"/>
  </si>
  <si>
    <t>10以下</t>
    <phoneticPr fontId="1"/>
  </si>
  <si>
    <t>硝酸性窒素</t>
    <phoneticPr fontId="1"/>
  </si>
  <si>
    <t>セレン</t>
    <phoneticPr fontId="1"/>
  </si>
  <si>
    <t>mg/L</t>
    <phoneticPr fontId="1"/>
  </si>
  <si>
    <t>シス-1,2-ジクロロエチレン</t>
    <phoneticPr fontId="1"/>
  </si>
  <si>
    <t>ＰＣＢ（ポリ塩化ビフェニル）</t>
    <phoneticPr fontId="1"/>
  </si>
  <si>
    <t>総水銀</t>
    <phoneticPr fontId="1"/>
  </si>
  <si>
    <t>鉛</t>
    <phoneticPr fontId="1"/>
  </si>
  <si>
    <t>カドミウム</t>
    <phoneticPr fontId="1"/>
  </si>
  <si>
    <t>℃</t>
    <phoneticPr fontId="1"/>
  </si>
  <si>
    <t>m</t>
    <phoneticPr fontId="1"/>
  </si>
  <si>
    <t>m</t>
    <phoneticPr fontId="1"/>
  </si>
  <si>
    <r>
      <t>ｍ/ｎ</t>
    </r>
    <r>
      <rPr>
        <vertAlign val="superscript"/>
        <sz val="8"/>
        <rFont val="ＭＳ 明朝"/>
        <family val="1"/>
        <charset val="128"/>
      </rPr>
      <t>※２</t>
    </r>
    <phoneticPr fontId="1"/>
  </si>
  <si>
    <t>水質調査結果まとめ　（試料名、調査地点：荻野川上流、横林橋）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7">
      <t>チョウサ</t>
    </rPh>
    <rPh sb="17" eb="19">
      <t>チテン</t>
    </rPh>
    <rPh sb="20" eb="22">
      <t>オギノ</t>
    </rPh>
    <rPh sb="22" eb="23">
      <t>ガワ</t>
    </rPh>
    <rPh sb="23" eb="25">
      <t>ジョウリュウ</t>
    </rPh>
    <rPh sb="26" eb="27">
      <t>ヨコ</t>
    </rPh>
    <rPh sb="27" eb="28">
      <t>ハヤシ</t>
    </rPh>
    <rPh sb="28" eb="29">
      <t>ハシ</t>
    </rPh>
    <phoneticPr fontId="1"/>
  </si>
  <si>
    <t xml:space="preserve"> 　　 の水域類型に基づく値を記載。</t>
    <phoneticPr fontId="1"/>
  </si>
  <si>
    <t>銅</t>
    <phoneticPr fontId="1"/>
  </si>
  <si>
    <t>25以下</t>
    <phoneticPr fontId="1"/>
  </si>
  <si>
    <t>－</t>
    <phoneticPr fontId="1"/>
  </si>
  <si>
    <t>－</t>
    <phoneticPr fontId="1"/>
  </si>
  <si>
    <t>セレン</t>
    <phoneticPr fontId="1"/>
  </si>
  <si>
    <t>総水銀</t>
    <phoneticPr fontId="1"/>
  </si>
  <si>
    <t>鉛</t>
    <phoneticPr fontId="1"/>
  </si>
  <si>
    <t>カドミウム</t>
    <phoneticPr fontId="1"/>
  </si>
  <si>
    <t>℃</t>
    <phoneticPr fontId="1"/>
  </si>
  <si>
    <t>m</t>
    <phoneticPr fontId="1"/>
  </si>
  <si>
    <t>mm</t>
    <phoneticPr fontId="1"/>
  </si>
  <si>
    <r>
      <t>ｍ/ｎ</t>
    </r>
    <r>
      <rPr>
        <vertAlign val="superscript"/>
        <sz val="8"/>
        <rFont val="ＭＳ 明朝"/>
        <family val="1"/>
        <charset val="128"/>
      </rPr>
      <t>※２</t>
    </r>
    <phoneticPr fontId="1"/>
  </si>
  <si>
    <t>水質調査結果まとめ　（試料名、調査地点：荻野川中流１、権現堂橋）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7">
      <t>チョウサ</t>
    </rPh>
    <rPh sb="17" eb="19">
      <t>チテン</t>
    </rPh>
    <rPh sb="20" eb="22">
      <t>オギノ</t>
    </rPh>
    <rPh sb="22" eb="23">
      <t>ガワ</t>
    </rPh>
    <rPh sb="23" eb="25">
      <t>チュウリュウ</t>
    </rPh>
    <rPh sb="27" eb="30">
      <t>ゴンゲンドウ</t>
    </rPh>
    <rPh sb="30" eb="31">
      <t>ハシ</t>
    </rPh>
    <phoneticPr fontId="1"/>
  </si>
  <si>
    <t>　※２ ｍ/ｎは「環境基準欄に記載された値を超えた回数ｍ/測定数ｎ」を示す。</t>
    <phoneticPr fontId="1"/>
  </si>
  <si>
    <t>mg/L</t>
    <phoneticPr fontId="1"/>
  </si>
  <si>
    <t>－</t>
    <phoneticPr fontId="1"/>
  </si>
  <si>
    <t>MPN/100mL</t>
    <phoneticPr fontId="1"/>
  </si>
  <si>
    <t>25以下</t>
    <phoneticPr fontId="1"/>
  </si>
  <si>
    <t>生物化学的酸素要求量（ＢＯＤ）</t>
    <phoneticPr fontId="1"/>
  </si>
  <si>
    <t>1,4-ジオキサン</t>
    <phoneticPr fontId="1"/>
  </si>
  <si>
    <t>総水銀</t>
    <phoneticPr fontId="1"/>
  </si>
  <si>
    <t>水質調査結果まとめ　（試料名、調査地点：荻野川中流２、十二天橋）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7">
      <t>チョウサ</t>
    </rPh>
    <rPh sb="17" eb="19">
      <t>チテン</t>
    </rPh>
    <rPh sb="20" eb="22">
      <t>オギノ</t>
    </rPh>
    <rPh sb="22" eb="23">
      <t>ガワ</t>
    </rPh>
    <rPh sb="23" eb="25">
      <t>チュウリュウ</t>
    </rPh>
    <rPh sb="27" eb="30">
      <t>ジュウニテン</t>
    </rPh>
    <rPh sb="30" eb="31">
      <t>ハシ</t>
    </rPh>
    <phoneticPr fontId="1"/>
  </si>
  <si>
    <t>水質調査結果まとめ　（試料名、調査地点：荻野川下流、小鮎川合流前）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オギノ</t>
    </rPh>
    <rPh sb="22" eb="23">
      <t>ガワ</t>
    </rPh>
    <rPh sb="23" eb="25">
      <t>カリュウ</t>
    </rPh>
    <rPh sb="26" eb="28">
      <t>コアユ</t>
    </rPh>
    <rPh sb="28" eb="29">
      <t>ガワ</t>
    </rPh>
    <rPh sb="29" eb="31">
      <t>ゴウリュウ</t>
    </rPh>
    <rPh sb="31" eb="32">
      <t>マエ</t>
    </rPh>
    <phoneticPr fontId="1"/>
  </si>
  <si>
    <t>水質調査結果まとめ　（試料名、調査地点：小鮎川上流、人の森華厳橋）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コアユ</t>
    </rPh>
    <rPh sb="22" eb="23">
      <t>ガワ</t>
    </rPh>
    <rPh sb="23" eb="25">
      <t>ジョウリュウ</t>
    </rPh>
    <rPh sb="26" eb="27">
      <t>ヒト</t>
    </rPh>
    <rPh sb="28" eb="29">
      <t>モリ</t>
    </rPh>
    <rPh sb="29" eb="31">
      <t>ケゴン</t>
    </rPh>
    <rPh sb="31" eb="32">
      <t>バシ</t>
    </rPh>
    <phoneticPr fontId="1"/>
  </si>
  <si>
    <t>　※２ ｍ/ｎは「環境基準欄に記載された値を超えた回数ｍ/測定数ｎ」を示す。</t>
    <phoneticPr fontId="1"/>
  </si>
  <si>
    <t xml:space="preserve"> 　　 の水域類型に基づく値を記載。</t>
    <phoneticPr fontId="1"/>
  </si>
  <si>
    <t>mg/L</t>
    <phoneticPr fontId="1"/>
  </si>
  <si>
    <t>－</t>
    <phoneticPr fontId="1"/>
  </si>
  <si>
    <t>－</t>
    <phoneticPr fontId="1"/>
  </si>
  <si>
    <t>0.03以下</t>
    <phoneticPr fontId="1"/>
  </si>
  <si>
    <t>全亜鉛</t>
    <phoneticPr fontId="1"/>
  </si>
  <si>
    <t>MPN/100mL</t>
    <phoneticPr fontId="1"/>
  </si>
  <si>
    <t>25以下</t>
    <phoneticPr fontId="1"/>
  </si>
  <si>
    <t>mg/L</t>
    <phoneticPr fontId="1"/>
  </si>
  <si>
    <t>浮遊物質量（ＳＳ）</t>
    <phoneticPr fontId="1"/>
  </si>
  <si>
    <t>2以下</t>
    <phoneticPr fontId="1"/>
  </si>
  <si>
    <t>－</t>
    <phoneticPr fontId="1"/>
  </si>
  <si>
    <t>1以下</t>
    <phoneticPr fontId="1"/>
  </si>
  <si>
    <t>mg/L</t>
    <phoneticPr fontId="1"/>
  </si>
  <si>
    <t>mg/L</t>
    <phoneticPr fontId="1"/>
  </si>
  <si>
    <t>総水銀</t>
    <phoneticPr fontId="1"/>
  </si>
  <si>
    <t>－</t>
    <phoneticPr fontId="1"/>
  </si>
  <si>
    <t>℃</t>
    <phoneticPr fontId="1"/>
  </si>
  <si>
    <r>
      <t>ｍ/ｎ</t>
    </r>
    <r>
      <rPr>
        <vertAlign val="superscript"/>
        <sz val="8"/>
        <rFont val="ＭＳ 明朝"/>
        <family val="1"/>
        <charset val="128"/>
      </rPr>
      <t>※２</t>
    </r>
    <phoneticPr fontId="1"/>
  </si>
  <si>
    <t>水質調査結果まとめ　（試料名、調査地点：小鮎川中流１、久保橋）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コアユ</t>
    </rPh>
    <rPh sb="22" eb="23">
      <t>ガワ</t>
    </rPh>
    <rPh sb="23" eb="25">
      <t>チュウリュウ</t>
    </rPh>
    <rPh sb="27" eb="29">
      <t>クボ</t>
    </rPh>
    <rPh sb="29" eb="30">
      <t>バシ</t>
    </rPh>
    <phoneticPr fontId="1"/>
  </si>
  <si>
    <t>　※１ 調査河川又は流入先の本川（相模川、中津川、小鮎川、玉川）</t>
    <phoneticPr fontId="1"/>
  </si>
  <si>
    <t>ニッケル</t>
    <phoneticPr fontId="1"/>
  </si>
  <si>
    <t>銅</t>
    <phoneticPr fontId="1"/>
  </si>
  <si>
    <t>0.03以下</t>
    <phoneticPr fontId="1"/>
  </si>
  <si>
    <t>全亜鉛</t>
    <phoneticPr fontId="1"/>
  </si>
  <si>
    <t>浮遊物質量（ＳＳ）</t>
    <phoneticPr fontId="1"/>
  </si>
  <si>
    <t>1,4-ジオキサン</t>
    <phoneticPr fontId="1"/>
  </si>
  <si>
    <t>10以下</t>
    <phoneticPr fontId="1"/>
  </si>
  <si>
    <t>シス-1,2-ジクロロエチレン</t>
    <phoneticPr fontId="1"/>
  </si>
  <si>
    <t>ＰＣＢ（ポリ塩化ビフェニル）</t>
    <phoneticPr fontId="1"/>
  </si>
  <si>
    <t>総水銀</t>
    <phoneticPr fontId="1"/>
  </si>
  <si>
    <t>℃</t>
    <phoneticPr fontId="1"/>
  </si>
  <si>
    <t>mm</t>
    <phoneticPr fontId="1"/>
  </si>
  <si>
    <t>水質調査結果まとめ　（試料名、調査地点：小鮎川中流２、小鮎橋）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5">
      <t>コアユガワチュウリュウ</t>
    </rPh>
    <rPh sb="27" eb="29">
      <t>コアユ</t>
    </rPh>
    <rPh sb="29" eb="30">
      <t>バシ</t>
    </rPh>
    <phoneticPr fontId="1"/>
  </si>
  <si>
    <t>　※１ 調査河川又は流入先の本川（相模川、中津川、小鮎川、玉川）</t>
    <phoneticPr fontId="1"/>
  </si>
  <si>
    <t>－</t>
    <phoneticPr fontId="1"/>
  </si>
  <si>
    <t>mg/L</t>
    <phoneticPr fontId="1"/>
  </si>
  <si>
    <t>ニッケル</t>
    <phoneticPr fontId="1"/>
  </si>
  <si>
    <t>mg/L</t>
    <phoneticPr fontId="1"/>
  </si>
  <si>
    <t>0.03以下</t>
    <phoneticPr fontId="1"/>
  </si>
  <si>
    <t>－</t>
    <phoneticPr fontId="1"/>
  </si>
  <si>
    <t>25以下</t>
    <phoneticPr fontId="1"/>
  </si>
  <si>
    <t>化学的酸素要求量（ＣＯＤ）</t>
    <phoneticPr fontId="1"/>
  </si>
  <si>
    <t>2以下</t>
    <phoneticPr fontId="1"/>
  </si>
  <si>
    <t>生物化学的酸素要求量（ＢＯＤ）</t>
    <phoneticPr fontId="1"/>
  </si>
  <si>
    <t>1以下</t>
    <phoneticPr fontId="1"/>
  </si>
  <si>
    <t>セレン</t>
    <phoneticPr fontId="1"/>
  </si>
  <si>
    <t>シス-1,2-ジクロロエチレン</t>
    <phoneticPr fontId="1"/>
  </si>
  <si>
    <t>晴</t>
  </si>
  <si>
    <t>水質調査結果まとめ　（試料名、調査地点：玉川上流、奨学橋）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タマガワ</t>
    </rPh>
    <rPh sb="22" eb="24">
      <t>ジョウリュウ</t>
    </rPh>
    <rPh sb="25" eb="28">
      <t>ショウガクバシ</t>
    </rPh>
    <phoneticPr fontId="1"/>
  </si>
  <si>
    <t>　※１ 調査河川又は流入先の本川（相模川、中津川、小鮎川、玉川）</t>
    <phoneticPr fontId="1"/>
  </si>
  <si>
    <t>クロム</t>
    <phoneticPr fontId="1"/>
  </si>
  <si>
    <t>－</t>
    <phoneticPr fontId="1"/>
  </si>
  <si>
    <t>全亜鉛</t>
    <phoneticPr fontId="1"/>
  </si>
  <si>
    <t>MPN/100mL</t>
    <phoneticPr fontId="1"/>
  </si>
  <si>
    <t>浮遊物質量（ＳＳ）</t>
    <phoneticPr fontId="1"/>
  </si>
  <si>
    <t>2以下</t>
    <phoneticPr fontId="1"/>
  </si>
  <si>
    <t>セレン</t>
    <phoneticPr fontId="1"/>
  </si>
  <si>
    <t>シス-1,2-ジクロロエチレン</t>
    <phoneticPr fontId="1"/>
  </si>
  <si>
    <t>水質調査結果まとめ　（試料名、調査地点：玉川中流１、川久保橋）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タマガワ</t>
    </rPh>
    <rPh sb="22" eb="24">
      <t>チュウリュウ</t>
    </rPh>
    <rPh sb="26" eb="29">
      <t>カワクボ</t>
    </rPh>
    <rPh sb="29" eb="30">
      <t>バシ</t>
    </rPh>
    <phoneticPr fontId="1"/>
  </si>
  <si>
    <t>ニッケル</t>
    <phoneticPr fontId="1"/>
  </si>
  <si>
    <t>全亜鉛</t>
    <phoneticPr fontId="1"/>
  </si>
  <si>
    <t>－</t>
    <phoneticPr fontId="1"/>
  </si>
  <si>
    <t>水素イオン濃度（ｐＨ）</t>
    <phoneticPr fontId="1"/>
  </si>
  <si>
    <t>10以下</t>
    <phoneticPr fontId="1"/>
  </si>
  <si>
    <t>ＰＣＢ（ポリ塩化ビフェニル）</t>
    <phoneticPr fontId="1"/>
  </si>
  <si>
    <t>mg/L</t>
    <phoneticPr fontId="1"/>
  </si>
  <si>
    <t>総水銀</t>
    <phoneticPr fontId="1"/>
  </si>
  <si>
    <t>m</t>
    <phoneticPr fontId="1"/>
  </si>
  <si>
    <t>mm</t>
    <phoneticPr fontId="1"/>
  </si>
  <si>
    <r>
      <t>ｍ/ｎ</t>
    </r>
    <r>
      <rPr>
        <vertAlign val="superscript"/>
        <sz val="8"/>
        <rFont val="ＭＳ 明朝"/>
        <family val="1"/>
        <charset val="128"/>
      </rPr>
      <t>※２</t>
    </r>
    <phoneticPr fontId="1"/>
  </si>
  <si>
    <t>水質調査結果まとめ　（試料名、調査地点：玉川中流２、八木間橋）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タマガワ</t>
    </rPh>
    <rPh sb="22" eb="24">
      <t>チュウリュウ</t>
    </rPh>
    <rPh sb="26" eb="28">
      <t>ヤギ</t>
    </rPh>
    <rPh sb="28" eb="30">
      <t>マバシ</t>
    </rPh>
    <phoneticPr fontId="1"/>
  </si>
  <si>
    <t>　※１ 調査河川又は流入先の本川（相模川、中津川、小鮎川、玉川）</t>
    <phoneticPr fontId="1"/>
  </si>
  <si>
    <t>－</t>
    <phoneticPr fontId="1"/>
  </si>
  <si>
    <t>mg/L</t>
    <phoneticPr fontId="1"/>
  </si>
  <si>
    <t>MPN/100mL</t>
    <phoneticPr fontId="1"/>
  </si>
  <si>
    <t>25以下</t>
    <phoneticPr fontId="1"/>
  </si>
  <si>
    <t>化学的酸素要求量（ＣＯＤ）</t>
    <phoneticPr fontId="1"/>
  </si>
  <si>
    <t>2以下</t>
    <phoneticPr fontId="1"/>
  </si>
  <si>
    <t>水素イオン濃度（ｐＨ）</t>
    <phoneticPr fontId="1"/>
  </si>
  <si>
    <t>10以下</t>
    <phoneticPr fontId="1"/>
  </si>
  <si>
    <t>硝酸性窒素</t>
    <phoneticPr fontId="1"/>
  </si>
  <si>
    <t>シス-1,2-ジクロロエチレン</t>
    <phoneticPr fontId="1"/>
  </si>
  <si>
    <t>水質調査結果まとめ　（試料名、調査地点：細田川、玉川合流前）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ホソダ</t>
    </rPh>
    <rPh sb="22" eb="23">
      <t>ガワ</t>
    </rPh>
    <rPh sb="24" eb="26">
      <t>タマガワ</t>
    </rPh>
    <rPh sb="26" eb="28">
      <t>ゴウリュウ</t>
    </rPh>
    <rPh sb="28" eb="29">
      <t>マエ</t>
    </rPh>
    <phoneticPr fontId="1"/>
  </si>
  <si>
    <t xml:space="preserve"> 　　 の水域類型に基づく値を記載。</t>
    <phoneticPr fontId="1"/>
  </si>
  <si>
    <t>クロム</t>
    <phoneticPr fontId="1"/>
  </si>
  <si>
    <t>銅</t>
    <phoneticPr fontId="1"/>
  </si>
  <si>
    <t>0.03以下</t>
    <phoneticPr fontId="1"/>
  </si>
  <si>
    <t>生物化学的酸素要求量（ＢＯＤ）</t>
    <phoneticPr fontId="1"/>
  </si>
  <si>
    <t>1,4-ジオキサン</t>
    <phoneticPr fontId="1"/>
  </si>
  <si>
    <t>1以下</t>
    <phoneticPr fontId="1"/>
  </si>
  <si>
    <t>鉛</t>
    <phoneticPr fontId="1"/>
  </si>
  <si>
    <t>℃</t>
    <phoneticPr fontId="1"/>
  </si>
  <si>
    <t>水質調査結果まとめ　（試料名、調査地点：恩曽川上流、上古沢地内）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3">
      <t>オンゾガワ</t>
    </rPh>
    <rPh sb="23" eb="25">
      <t>ジョウリュウ</t>
    </rPh>
    <rPh sb="26" eb="29">
      <t>カミフルサワ</t>
    </rPh>
    <rPh sb="29" eb="30">
      <t>チ</t>
    </rPh>
    <rPh sb="30" eb="31">
      <t>ナイ</t>
    </rPh>
    <phoneticPr fontId="1"/>
  </si>
  <si>
    <t>六価クロム</t>
    <phoneticPr fontId="1"/>
  </si>
  <si>
    <t>水質調査結果まとめ　（試料名、調査地点：恩曽川中流１、高坪堰）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3">
      <t>オンゾガワ</t>
    </rPh>
    <rPh sb="23" eb="25">
      <t>チュウリュウ</t>
    </rPh>
    <rPh sb="27" eb="29">
      <t>タカツボ</t>
    </rPh>
    <rPh sb="29" eb="30">
      <t>セキ</t>
    </rPh>
    <phoneticPr fontId="1"/>
  </si>
  <si>
    <t>mm</t>
    <phoneticPr fontId="1"/>
  </si>
  <si>
    <t>　※２ ｍ/ｎは「環境基準欄に記載された値を超えた回数ｍ/測定数ｎ」を示す。</t>
    <phoneticPr fontId="1"/>
  </si>
  <si>
    <t>－</t>
    <phoneticPr fontId="1"/>
  </si>
  <si>
    <t>クロム</t>
    <phoneticPr fontId="1"/>
  </si>
  <si>
    <t>mg/L</t>
    <phoneticPr fontId="1"/>
  </si>
  <si>
    <t>MPN/100mL</t>
    <phoneticPr fontId="1"/>
  </si>
  <si>
    <t>浮遊物質量（ＳＳ）</t>
    <phoneticPr fontId="1"/>
  </si>
  <si>
    <t>化学的酸素要求量（ＣＯＤ）</t>
    <phoneticPr fontId="1"/>
  </si>
  <si>
    <t>－</t>
    <phoneticPr fontId="1"/>
  </si>
  <si>
    <t>m</t>
    <phoneticPr fontId="1"/>
  </si>
  <si>
    <t>mm</t>
    <phoneticPr fontId="1"/>
  </si>
  <si>
    <t>水質調査結果まとめ　（試料名、調査地点：恩曽川下流、新八木間橋）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3">
      <t>オンゾガワ</t>
    </rPh>
    <rPh sb="23" eb="25">
      <t>カリュウ</t>
    </rPh>
    <rPh sb="26" eb="27">
      <t>シン</t>
    </rPh>
    <rPh sb="27" eb="29">
      <t>ヤギ</t>
    </rPh>
    <rPh sb="29" eb="31">
      <t>マバシ</t>
    </rPh>
    <phoneticPr fontId="1"/>
  </si>
  <si>
    <t>濁りあり</t>
  </si>
  <si>
    <t>水質調査結果まとめ　（試料名、調査地点：善明川、長坂橋）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ゼンミョウ</t>
    </rPh>
    <rPh sb="22" eb="23">
      <t>ガワ</t>
    </rPh>
    <rPh sb="24" eb="26">
      <t>ナガサカ</t>
    </rPh>
    <rPh sb="26" eb="27">
      <t>ハシ</t>
    </rPh>
    <phoneticPr fontId="1"/>
  </si>
  <si>
    <t>－</t>
    <phoneticPr fontId="1"/>
  </si>
  <si>
    <t>mg/L</t>
    <phoneticPr fontId="1"/>
  </si>
  <si>
    <t>ニッケル</t>
    <phoneticPr fontId="1"/>
  </si>
  <si>
    <t>クロム</t>
    <phoneticPr fontId="1"/>
  </si>
  <si>
    <t>銅</t>
    <phoneticPr fontId="1"/>
  </si>
  <si>
    <t>全亜鉛</t>
    <phoneticPr fontId="1"/>
  </si>
  <si>
    <t>MPN/100mL</t>
    <phoneticPr fontId="1"/>
  </si>
  <si>
    <t>25以下</t>
    <phoneticPr fontId="1"/>
  </si>
  <si>
    <t>1,4-ジオキサン</t>
    <phoneticPr fontId="1"/>
  </si>
  <si>
    <t>10以下</t>
    <phoneticPr fontId="1"/>
  </si>
  <si>
    <t>総水銀</t>
    <phoneticPr fontId="1"/>
  </si>
  <si>
    <t>六価クロム</t>
    <phoneticPr fontId="1"/>
  </si>
  <si>
    <t>鉛</t>
    <phoneticPr fontId="1"/>
  </si>
  <si>
    <t>カドミウム</t>
    <phoneticPr fontId="1"/>
  </si>
  <si>
    <t>℃</t>
    <phoneticPr fontId="1"/>
  </si>
  <si>
    <t>m</t>
    <phoneticPr fontId="1"/>
  </si>
  <si>
    <t>mm</t>
    <phoneticPr fontId="1"/>
  </si>
  <si>
    <r>
      <t>ｍ/ｎ</t>
    </r>
    <r>
      <rPr>
        <vertAlign val="superscript"/>
        <sz val="8"/>
        <rFont val="ＭＳ 明朝"/>
        <family val="1"/>
        <charset val="128"/>
      </rPr>
      <t>※２</t>
    </r>
    <phoneticPr fontId="1"/>
  </si>
  <si>
    <t>水質調査結果まとめ　（試料名、調査地点：山際川、相模川合流前）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ヤマギワ</t>
    </rPh>
    <rPh sb="22" eb="23">
      <t>ガワ</t>
    </rPh>
    <rPh sb="24" eb="27">
      <t>サガミガワ</t>
    </rPh>
    <rPh sb="27" eb="29">
      <t>ゴウリュウ</t>
    </rPh>
    <rPh sb="29" eb="30">
      <t>マエ</t>
    </rPh>
    <phoneticPr fontId="1"/>
  </si>
  <si>
    <t>　※１ 調査河川又は流入先の本川（相模川、中津川、小鮎川、玉川）</t>
    <phoneticPr fontId="1"/>
  </si>
  <si>
    <t>銅</t>
    <phoneticPr fontId="1"/>
  </si>
  <si>
    <t>－</t>
    <phoneticPr fontId="1"/>
  </si>
  <si>
    <t>浮遊物質量（ＳＳ）</t>
    <phoneticPr fontId="1"/>
  </si>
  <si>
    <t>化学的酸素要求量（ＣＯＤ）</t>
    <phoneticPr fontId="1"/>
  </si>
  <si>
    <t>2以下</t>
    <phoneticPr fontId="1"/>
  </si>
  <si>
    <t>生物化学的酸素要求量（ＢＯＤ）</t>
    <phoneticPr fontId="1"/>
  </si>
  <si>
    <t>1,4-ジオキサン</t>
    <phoneticPr fontId="1"/>
  </si>
  <si>
    <t>1以下</t>
    <phoneticPr fontId="1"/>
  </si>
  <si>
    <t>mg/L</t>
    <phoneticPr fontId="1"/>
  </si>
  <si>
    <t>ＰＣＢ（ポリ塩化ビフェニル）</t>
    <phoneticPr fontId="1"/>
  </si>
  <si>
    <t>六価クロム</t>
    <phoneticPr fontId="1"/>
  </si>
  <si>
    <t>℃</t>
    <phoneticPr fontId="1"/>
  </si>
  <si>
    <r>
      <t>ｍ/ｎ</t>
    </r>
    <r>
      <rPr>
        <vertAlign val="superscript"/>
        <sz val="8"/>
        <rFont val="ＭＳ 明朝"/>
        <family val="1"/>
        <charset val="128"/>
      </rPr>
      <t>※２</t>
    </r>
    <phoneticPr fontId="1"/>
  </si>
  <si>
    <t>水質調査結果まとめ　（試料名、調査地点：真弓川、荻野川合流前）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マユミ</t>
    </rPh>
    <rPh sb="22" eb="23">
      <t>ガワ</t>
    </rPh>
    <rPh sb="24" eb="26">
      <t>オギノ</t>
    </rPh>
    <rPh sb="26" eb="27">
      <t>ガワ</t>
    </rPh>
    <rPh sb="27" eb="29">
      <t>ゴウリュウ</t>
    </rPh>
    <rPh sb="29" eb="30">
      <t>マエ</t>
    </rPh>
    <phoneticPr fontId="1"/>
  </si>
  <si>
    <t>水質調査結果まとめ　（試料名、調査地点：干無川、小鮎川合流前）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3">
      <t>ヒナシガワ</t>
    </rPh>
    <rPh sb="24" eb="26">
      <t>コアユ</t>
    </rPh>
    <rPh sb="26" eb="27">
      <t>ガワ</t>
    </rPh>
    <rPh sb="27" eb="29">
      <t>ゴウリュウ</t>
    </rPh>
    <rPh sb="29" eb="30">
      <t>マエ</t>
    </rPh>
    <phoneticPr fontId="1"/>
  </si>
  <si>
    <t>　※２ ｍ/ｎは「環境基準欄に記載された値を超えた回数ｍ/測定数ｎ」を示す。</t>
    <phoneticPr fontId="1"/>
  </si>
  <si>
    <t>　※１ 調査河川又は流入先の本川（相模川、中津川、小鮎川、玉川）</t>
    <phoneticPr fontId="1"/>
  </si>
  <si>
    <t>－</t>
    <phoneticPr fontId="1"/>
  </si>
  <si>
    <t>mg/L</t>
    <phoneticPr fontId="1"/>
  </si>
  <si>
    <t>クロム</t>
    <phoneticPr fontId="1"/>
  </si>
  <si>
    <t>－</t>
    <phoneticPr fontId="1"/>
  </si>
  <si>
    <t>mg/L</t>
    <phoneticPr fontId="1"/>
  </si>
  <si>
    <t>銅</t>
    <phoneticPr fontId="1"/>
  </si>
  <si>
    <t>0.03以下</t>
    <phoneticPr fontId="1"/>
  </si>
  <si>
    <t>全亜鉛</t>
    <phoneticPr fontId="1"/>
  </si>
  <si>
    <t>MPN/100mL</t>
    <phoneticPr fontId="1"/>
  </si>
  <si>
    <t>浮遊物質量（ＳＳ）</t>
    <phoneticPr fontId="1"/>
  </si>
  <si>
    <t>化学的酸素要求量（ＣＯＤ）</t>
    <phoneticPr fontId="1"/>
  </si>
  <si>
    <t>2以下</t>
    <phoneticPr fontId="1"/>
  </si>
  <si>
    <t>水素イオン濃度（ｐＨ）</t>
    <phoneticPr fontId="1"/>
  </si>
  <si>
    <t>1以下</t>
    <phoneticPr fontId="1"/>
  </si>
  <si>
    <t>10以下</t>
    <phoneticPr fontId="1"/>
  </si>
  <si>
    <t>硝酸性窒素</t>
    <phoneticPr fontId="1"/>
  </si>
  <si>
    <t>ＰＣＢ（ポリ塩化ビフェニル）</t>
    <phoneticPr fontId="1"/>
  </si>
  <si>
    <t>総水銀</t>
    <phoneticPr fontId="1"/>
  </si>
  <si>
    <t>六価クロム</t>
    <phoneticPr fontId="1"/>
  </si>
  <si>
    <t>鉛</t>
    <phoneticPr fontId="1"/>
  </si>
  <si>
    <t>℃</t>
    <phoneticPr fontId="1"/>
  </si>
  <si>
    <t>m</t>
    <phoneticPr fontId="1"/>
  </si>
  <si>
    <t>水質調査結果まとめ　（試料名、調査地点：境田川、相模川合流前）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サカイダ</t>
    </rPh>
    <rPh sb="22" eb="23">
      <t>ガワ</t>
    </rPh>
    <rPh sb="24" eb="27">
      <t>サガミガワ</t>
    </rPh>
    <rPh sb="27" eb="29">
      <t>ゴウリュウ</t>
    </rPh>
    <rPh sb="29" eb="30">
      <t>マエ</t>
    </rPh>
    <phoneticPr fontId="1"/>
  </si>
  <si>
    <t>MPN/100mL</t>
    <phoneticPr fontId="1"/>
  </si>
  <si>
    <t>水素イオン濃度（ｐＨ）</t>
    <phoneticPr fontId="1"/>
  </si>
  <si>
    <t>鉛</t>
    <phoneticPr fontId="1"/>
  </si>
  <si>
    <t>水質調査結果まとめ　（試料名、調査地点：笠張川、下津古久地内）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3">
      <t>カサハリガワ</t>
    </rPh>
    <phoneticPr fontId="1"/>
  </si>
  <si>
    <t>浮遊物質量（ＳＳ）</t>
    <phoneticPr fontId="1"/>
  </si>
  <si>
    <t>カドミウム</t>
    <phoneticPr fontId="1"/>
  </si>
  <si>
    <t>水質調査結果まとめ　（試料名、調査地点：尼寺排水路、恩曽川合流前）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アマデラ</t>
    </rPh>
    <rPh sb="22" eb="25">
      <t>ハイスイロ</t>
    </rPh>
    <rPh sb="26" eb="29">
      <t>オンゾガワ</t>
    </rPh>
    <rPh sb="29" eb="31">
      <t>ゴウリュウ</t>
    </rPh>
    <rPh sb="31" eb="32">
      <t>マエ</t>
    </rPh>
    <phoneticPr fontId="1"/>
  </si>
  <si>
    <t xml:space="preserve"> 　　 の水域類型に基づく値を記載。</t>
    <phoneticPr fontId="1"/>
  </si>
  <si>
    <t>mg/L</t>
    <phoneticPr fontId="1"/>
  </si>
  <si>
    <t>－</t>
    <phoneticPr fontId="1"/>
  </si>
  <si>
    <t>銅</t>
    <phoneticPr fontId="1"/>
  </si>
  <si>
    <t>全亜鉛</t>
    <phoneticPr fontId="1"/>
  </si>
  <si>
    <t>25以下</t>
    <phoneticPr fontId="1"/>
  </si>
  <si>
    <t>生物化学的酸素要求量（ＢＯＤ）</t>
    <phoneticPr fontId="1"/>
  </si>
  <si>
    <t>水素イオン濃度（ｐＨ）</t>
    <phoneticPr fontId="1"/>
  </si>
  <si>
    <t>1,4-ジオキサン</t>
    <phoneticPr fontId="1"/>
  </si>
  <si>
    <t>10以下</t>
    <phoneticPr fontId="1"/>
  </si>
  <si>
    <t>硝酸性窒素</t>
    <phoneticPr fontId="1"/>
  </si>
  <si>
    <t>セレン</t>
    <phoneticPr fontId="1"/>
  </si>
  <si>
    <t>mg/L</t>
    <phoneticPr fontId="1"/>
  </si>
  <si>
    <t>ＰＣＢ（ポリ塩化ビフェニル）</t>
    <phoneticPr fontId="1"/>
  </si>
  <si>
    <t>総水銀</t>
    <phoneticPr fontId="1"/>
  </si>
  <si>
    <t>六価クロム</t>
    <phoneticPr fontId="1"/>
  </si>
  <si>
    <t>カドミウム</t>
    <phoneticPr fontId="1"/>
  </si>
  <si>
    <t>水質調査結果まとめ　（試料名、調査地点：華厳排水路、小鮎川合流前）</t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2">
      <t>ケゴン</t>
    </rPh>
    <rPh sb="22" eb="25">
      <t>ハイスイロ</t>
    </rPh>
    <rPh sb="26" eb="28">
      <t>コアユ</t>
    </rPh>
    <rPh sb="28" eb="29">
      <t>ガワ</t>
    </rPh>
    <rPh sb="29" eb="31">
      <t>ゴウリュウ</t>
    </rPh>
    <rPh sb="31" eb="32">
      <t>マエ</t>
    </rPh>
    <phoneticPr fontId="1"/>
  </si>
  <si>
    <t>浮遊物あり</t>
  </si>
  <si>
    <t>灰色・淡(明)</t>
  </si>
  <si>
    <t>灰黄色・淡(明)</t>
  </si>
  <si>
    <t>黄色・淡(明)</t>
  </si>
  <si>
    <t>灰茶色・淡(明)</t>
  </si>
  <si>
    <t>令和２年度公共用水域水質調査結果</t>
    <phoneticPr fontId="1"/>
  </si>
  <si>
    <r>
      <t>水質調査結果まとめ　</t>
    </r>
    <r>
      <rPr>
        <sz val="9"/>
        <rFont val="ＭＳ 明朝"/>
        <family val="1"/>
        <charset val="128"/>
      </rPr>
      <t>（試料名、調査地点：恩曽川中流２、地蔵橋親水広場）</t>
    </r>
    <rPh sb="0" eb="2">
      <t>スイシツ</t>
    </rPh>
    <rPh sb="2" eb="4">
      <t>チョウサ</t>
    </rPh>
    <rPh sb="4" eb="6">
      <t>ケッカ</t>
    </rPh>
    <rPh sb="11" eb="13">
      <t>シリョウ</t>
    </rPh>
    <rPh sb="13" eb="14">
      <t>メイ</t>
    </rPh>
    <rPh sb="15" eb="19">
      <t>チョウサチテン</t>
    </rPh>
    <rPh sb="20" eb="23">
      <t>オンゾガワ</t>
    </rPh>
    <rPh sb="23" eb="25">
      <t>チュウリュウ</t>
    </rPh>
    <rPh sb="27" eb="30">
      <t>ジゾウバシ</t>
    </rPh>
    <rPh sb="30" eb="32">
      <t>シンスイ</t>
    </rPh>
    <rPh sb="32" eb="34">
      <t>ヒロバ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</si>
</sst>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 "/>
    <numFmt numFmtId="177" formatCode="General&quot;／2&quot;"/>
    <numFmt numFmtId="178" formatCode="General&quot;／3&quot;"/>
    <numFmt numFmtId="179" formatCode="0.000"/>
    <numFmt numFmtId="180" formatCode="0.0"/>
    <numFmt numFmtId="181" formatCode="0.0000"/>
    <numFmt numFmtId="182" formatCode="General&quot;／1&quot;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6" fontId="3" fillId="0" borderId="0" xfId="0" applyNumberFormat="1" applyFont="1" applyFill="1"/>
    <xf numFmtId="0" fontId="3" fillId="0" borderId="0" xfId="0" applyFont="1" applyFill="1"/>
    <xf numFmtId="0" fontId="3" fillId="0" borderId="0" xfId="0" applyNumberFormat="1" applyFont="1" applyFill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2" xfId="0" quotePrefix="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3" fillId="0" borderId="22" xfId="0" quotePrefix="1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8" xfId="0" quotePrefix="1" applyNumberFormat="1" applyFont="1" applyFill="1" applyBorder="1" applyAlignment="1">
      <alignment horizontal="center" vertical="center"/>
    </xf>
    <xf numFmtId="0" fontId="3" fillId="0" borderId="15" xfId="0" quotePrefix="1" applyNumberFormat="1" applyFont="1" applyFill="1" applyBorder="1" applyAlignment="1">
      <alignment horizontal="center" vertical="center"/>
    </xf>
    <xf numFmtId="176" fontId="8" fillId="0" borderId="0" xfId="0" applyNumberFormat="1" applyFont="1" applyFill="1"/>
    <xf numFmtId="0" fontId="3" fillId="0" borderId="14" xfId="0" applyNumberFormat="1" applyFont="1" applyFill="1" applyBorder="1" applyAlignment="1">
      <alignment horizontal="center" vertical="center"/>
    </xf>
    <xf numFmtId="0" fontId="3" fillId="0" borderId="35" xfId="0" applyNumberFormat="1" applyFont="1" applyFill="1" applyBorder="1" applyAlignment="1">
      <alignment horizontal="center" vertical="center"/>
    </xf>
    <xf numFmtId="0" fontId="3" fillId="0" borderId="36" xfId="0" applyNumberFormat="1" applyFont="1" applyFill="1" applyBorder="1" applyAlignment="1">
      <alignment horizontal="center" vertical="center"/>
    </xf>
    <xf numFmtId="0" fontId="3" fillId="0" borderId="37" xfId="0" quotePrefix="1" applyNumberFormat="1" applyFont="1" applyFill="1" applyBorder="1" applyAlignment="1">
      <alignment horizontal="center" vertical="center"/>
    </xf>
    <xf numFmtId="0" fontId="3" fillId="0" borderId="38" xfId="0" quotePrefix="1" applyNumberFormat="1" applyFont="1" applyFill="1" applyBorder="1" applyAlignment="1">
      <alignment horizontal="center" vertical="center"/>
    </xf>
    <xf numFmtId="0" fontId="3" fillId="0" borderId="39" xfId="0" quotePrefix="1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38" xfId="0" applyNumberFormat="1" applyFont="1" applyBorder="1" applyAlignment="1">
      <alignment horizontal="center" vertical="center"/>
    </xf>
    <xf numFmtId="0" fontId="3" fillId="0" borderId="40" xfId="0" applyNumberFormat="1" applyFont="1" applyFill="1" applyBorder="1" applyAlignment="1">
      <alignment horizontal="center" vertical="center"/>
    </xf>
    <xf numFmtId="0" fontId="3" fillId="0" borderId="41" xfId="0" applyNumberFormat="1" applyFont="1" applyFill="1" applyBorder="1" applyAlignment="1">
      <alignment horizontal="center" vertical="center"/>
    </xf>
    <xf numFmtId="0" fontId="3" fillId="0" borderId="37" xfId="0" applyNumberFormat="1" applyFont="1" applyFill="1" applyBorder="1" applyAlignment="1">
      <alignment horizontal="center" vertical="center"/>
    </xf>
    <xf numFmtId="0" fontId="3" fillId="0" borderId="38" xfId="0" applyNumberFormat="1" applyFont="1" applyFill="1" applyBorder="1" applyAlignment="1">
      <alignment horizontal="center" vertical="center"/>
    </xf>
    <xf numFmtId="0" fontId="3" fillId="0" borderId="42" xfId="0" applyNumberFormat="1" applyFont="1" applyFill="1" applyBorder="1" applyAlignment="1">
      <alignment horizontal="center" vertical="center"/>
    </xf>
    <xf numFmtId="0" fontId="3" fillId="0" borderId="43" xfId="0" applyNumberFormat="1" applyFont="1" applyFill="1" applyBorder="1" applyAlignment="1">
      <alignment horizontal="center" vertical="center"/>
    </xf>
    <xf numFmtId="177" fontId="3" fillId="0" borderId="19" xfId="0" applyNumberFormat="1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>
      <alignment horizontal="center" vertical="center"/>
    </xf>
    <xf numFmtId="179" fontId="3" fillId="0" borderId="1" xfId="0" quotePrefix="1" applyNumberFormat="1" applyFont="1" applyFill="1" applyBorder="1" applyAlignment="1">
      <alignment horizontal="center" vertical="center"/>
    </xf>
    <xf numFmtId="179" fontId="3" fillId="0" borderId="2" xfId="0" quotePrefix="1" applyNumberFormat="1" applyFont="1" applyFill="1" applyBorder="1" applyAlignment="1">
      <alignment horizontal="center" vertical="center"/>
    </xf>
    <xf numFmtId="179" fontId="3" fillId="0" borderId="38" xfId="0" quotePrefix="1" applyNumberFormat="1" applyFont="1" applyFill="1" applyBorder="1" applyAlignment="1">
      <alignment horizontal="center" vertical="center"/>
    </xf>
    <xf numFmtId="2" fontId="3" fillId="0" borderId="1" xfId="0" quotePrefix="1" applyNumberFormat="1" applyFont="1" applyFill="1" applyBorder="1" applyAlignment="1">
      <alignment horizontal="center" vertical="center"/>
    </xf>
    <xf numFmtId="2" fontId="3" fillId="0" borderId="2" xfId="0" quotePrefix="1" applyNumberFormat="1" applyFont="1" applyFill="1" applyBorder="1" applyAlignment="1">
      <alignment horizontal="center" vertical="center"/>
    </xf>
    <xf numFmtId="2" fontId="3" fillId="0" borderId="38" xfId="0" quotePrefix="1" applyNumberFormat="1" applyFont="1" applyFill="1" applyBorder="1" applyAlignment="1">
      <alignment horizontal="center" vertical="center"/>
    </xf>
    <xf numFmtId="180" fontId="3" fillId="0" borderId="2" xfId="0" quotePrefix="1" applyNumberFormat="1" applyFont="1" applyFill="1" applyBorder="1" applyAlignment="1">
      <alignment horizontal="center" vertical="center"/>
    </xf>
    <xf numFmtId="180" fontId="3" fillId="0" borderId="38" xfId="0" quotePrefix="1" applyNumberFormat="1" applyFont="1" applyFill="1" applyBorder="1" applyAlignment="1">
      <alignment horizontal="center" vertical="center"/>
    </xf>
    <xf numFmtId="1" fontId="3" fillId="0" borderId="1" xfId="0" quotePrefix="1" applyNumberFormat="1" applyFont="1" applyFill="1" applyBorder="1" applyAlignment="1">
      <alignment horizontal="center" vertical="center"/>
    </xf>
    <xf numFmtId="180" fontId="3" fillId="0" borderId="1" xfId="0" quotePrefix="1" applyNumberFormat="1" applyFont="1" applyFill="1" applyBorder="1" applyAlignment="1">
      <alignment horizontal="center" vertical="center"/>
    </xf>
    <xf numFmtId="180" fontId="3" fillId="0" borderId="37" xfId="0" quotePrefix="1" applyNumberFormat="1" applyFont="1" applyFill="1" applyBorder="1" applyAlignment="1">
      <alignment horizontal="center" vertical="center"/>
    </xf>
    <xf numFmtId="178" fontId="3" fillId="0" borderId="18" xfId="0" applyNumberFormat="1" applyFont="1" applyFill="1" applyBorder="1" applyAlignment="1">
      <alignment horizontal="center" vertical="center"/>
    </xf>
    <xf numFmtId="180" fontId="3" fillId="0" borderId="4" xfId="0" quotePrefix="1" applyNumberFormat="1" applyFont="1" applyFill="1" applyBorder="1" applyAlignment="1">
      <alignment horizontal="center" vertical="center"/>
    </xf>
    <xf numFmtId="180" fontId="3" fillId="0" borderId="42" xfId="0" quotePrefix="1" applyNumberFormat="1" applyFont="1" applyFill="1" applyBorder="1" applyAlignment="1">
      <alignment horizontal="center" vertical="center"/>
    </xf>
    <xf numFmtId="180" fontId="3" fillId="0" borderId="3" xfId="0" quotePrefix="1" applyNumberFormat="1" applyFont="1" applyFill="1" applyBorder="1" applyAlignment="1">
      <alignment horizontal="center" vertical="center"/>
    </xf>
    <xf numFmtId="180" fontId="3" fillId="0" borderId="43" xfId="0" quotePrefix="1" applyNumberFormat="1" applyFont="1" applyFill="1" applyBorder="1" applyAlignment="1">
      <alignment horizontal="center" vertical="center"/>
    </xf>
    <xf numFmtId="0" fontId="3" fillId="0" borderId="44" xfId="0" applyNumberFormat="1" applyFont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0" fontId="3" fillId="0" borderId="37" xfId="0" applyNumberFormat="1" applyFont="1" applyBorder="1" applyAlignment="1">
      <alignment horizontal="center" vertical="center"/>
    </xf>
    <xf numFmtId="0" fontId="3" fillId="0" borderId="38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37" xfId="0" applyNumberFormat="1" applyFont="1" applyBorder="1" applyAlignment="1">
      <alignment horizontal="center" vertical="center"/>
    </xf>
    <xf numFmtId="177" fontId="3" fillId="0" borderId="18" xfId="0" applyNumberFormat="1" applyFont="1" applyFill="1" applyBorder="1" applyAlignment="1">
      <alignment horizontal="center" vertical="center"/>
    </xf>
    <xf numFmtId="0" fontId="3" fillId="0" borderId="42" xfId="0" applyNumberFormat="1" applyFont="1" applyBorder="1" applyAlignment="1">
      <alignment horizontal="center" vertical="center"/>
    </xf>
    <xf numFmtId="0" fontId="3" fillId="0" borderId="43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38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3" fillId="0" borderId="37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179" fontId="3" fillId="0" borderId="38" xfId="0" applyNumberFormat="1" applyFont="1" applyFill="1" applyBorder="1" applyAlignment="1">
      <alignment horizontal="center" vertical="center"/>
    </xf>
    <xf numFmtId="32" fontId="3" fillId="0" borderId="21" xfId="0" applyNumberFormat="1" applyFont="1" applyFill="1" applyBorder="1" applyAlignment="1">
      <alignment horizontal="center" vertical="center"/>
    </xf>
    <xf numFmtId="32" fontId="3" fillId="0" borderId="46" xfId="0" applyNumberFormat="1" applyFont="1" applyFill="1" applyBorder="1" applyAlignment="1">
      <alignment horizontal="center" vertical="center"/>
    </xf>
    <xf numFmtId="56" fontId="3" fillId="0" borderId="47" xfId="0" applyNumberFormat="1" applyFont="1" applyFill="1" applyBorder="1" applyAlignment="1">
      <alignment horizontal="center" vertical="center"/>
    </xf>
    <xf numFmtId="56" fontId="3" fillId="0" borderId="48" xfId="0" applyNumberFormat="1" applyFont="1" applyFill="1" applyBorder="1" applyAlignment="1">
      <alignment horizontal="center" vertical="center"/>
    </xf>
    <xf numFmtId="179" fontId="3" fillId="0" borderId="37" xfId="0" quotePrefix="1" applyNumberFormat="1" applyFont="1" applyFill="1" applyBorder="1" applyAlignment="1">
      <alignment horizontal="center" vertical="center"/>
    </xf>
    <xf numFmtId="181" fontId="3" fillId="0" borderId="1" xfId="0" quotePrefix="1" applyNumberFormat="1" applyFont="1" applyFill="1" applyBorder="1" applyAlignment="1">
      <alignment horizontal="center" vertical="center"/>
    </xf>
    <xf numFmtId="181" fontId="3" fillId="0" borderId="2" xfId="0" quotePrefix="1" applyNumberFormat="1" applyFont="1" applyFill="1" applyBorder="1" applyAlignment="1">
      <alignment horizontal="center" vertical="center"/>
    </xf>
    <xf numFmtId="182" fontId="3" fillId="0" borderId="19" xfId="0" applyNumberFormat="1" applyFont="1" applyFill="1" applyBorder="1" applyAlignment="1">
      <alignment horizontal="center" vertical="center"/>
    </xf>
    <xf numFmtId="182" fontId="3" fillId="0" borderId="8" xfId="0" applyNumberFormat="1" applyFont="1" applyFill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center" vertical="center"/>
    </xf>
    <xf numFmtId="182" fontId="3" fillId="0" borderId="18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2" fontId="3" fillId="0" borderId="37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/>
    <xf numFmtId="2" fontId="3" fillId="0" borderId="15" xfId="0" quotePrefix="1" applyNumberFormat="1" applyFont="1" applyFill="1" applyBorder="1" applyAlignment="1">
      <alignment horizontal="center" vertical="center"/>
    </xf>
    <xf numFmtId="180" fontId="3" fillId="0" borderId="37" xfId="0" applyNumberFormat="1" applyFont="1" applyBorder="1" applyAlignment="1">
      <alignment horizontal="center" vertical="center"/>
    </xf>
    <xf numFmtId="2" fontId="3" fillId="0" borderId="37" xfId="0" quotePrefix="1" applyNumberFormat="1" applyFont="1" applyFill="1" applyBorder="1" applyAlignment="1">
      <alignment horizontal="center" vertical="center"/>
    </xf>
    <xf numFmtId="181" fontId="3" fillId="0" borderId="2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3" fillId="0" borderId="37" xfId="0" applyNumberFormat="1" applyFont="1" applyFill="1" applyBorder="1" applyAlignment="1">
      <alignment horizontal="center" vertical="center"/>
    </xf>
    <xf numFmtId="181" fontId="3" fillId="0" borderId="37" xfId="0" quotePrefix="1" applyNumberFormat="1" applyFont="1" applyFill="1" applyBorder="1" applyAlignment="1">
      <alignment horizontal="center" vertical="center"/>
    </xf>
    <xf numFmtId="1" fontId="3" fillId="0" borderId="38" xfId="0" quotePrefix="1" applyNumberFormat="1" applyFont="1" applyFill="1" applyBorder="1" applyAlignment="1">
      <alignment horizontal="center" vertical="center"/>
    </xf>
    <xf numFmtId="1" fontId="3" fillId="0" borderId="2" xfId="0" quotePrefix="1" applyNumberFormat="1" applyFont="1" applyFill="1" applyBorder="1" applyAlignment="1">
      <alignment horizontal="center" vertical="center"/>
    </xf>
    <xf numFmtId="1" fontId="3" fillId="0" borderId="37" xfId="0" quotePrefix="1" applyNumberFormat="1" applyFont="1" applyFill="1" applyBorder="1" applyAlignment="1">
      <alignment horizontal="center" vertical="center"/>
    </xf>
    <xf numFmtId="2" fontId="3" fillId="0" borderId="39" xfId="0" quotePrefix="1" applyNumberFormat="1" applyFont="1" applyFill="1" applyBorder="1" applyAlignment="1">
      <alignment horizontal="center" vertical="center"/>
    </xf>
    <xf numFmtId="2" fontId="3" fillId="0" borderId="35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51" xfId="0" applyNumberFormat="1" applyFont="1" applyFill="1" applyBorder="1" applyAlignment="1">
      <alignment horizontal="center" vertical="center"/>
    </xf>
    <xf numFmtId="56" fontId="3" fillId="0" borderId="52" xfId="0" applyNumberFormat="1" applyFont="1" applyFill="1" applyBorder="1" applyAlignment="1">
      <alignment horizontal="center" vertical="center"/>
    </xf>
    <xf numFmtId="32" fontId="3" fillId="0" borderId="53" xfId="0" applyNumberFormat="1" applyFont="1" applyFill="1" applyBorder="1" applyAlignment="1">
      <alignment horizontal="center" vertical="center"/>
    </xf>
    <xf numFmtId="0" fontId="3" fillId="0" borderId="54" xfId="0" applyNumberFormat="1" applyFont="1" applyFill="1" applyBorder="1" applyAlignment="1">
      <alignment horizontal="center" vertical="center"/>
    </xf>
    <xf numFmtId="180" fontId="3" fillId="0" borderId="55" xfId="0" quotePrefix="1" applyNumberFormat="1" applyFont="1" applyFill="1" applyBorder="1" applyAlignment="1">
      <alignment horizontal="center" vertical="center"/>
    </xf>
    <xf numFmtId="179" fontId="3" fillId="0" borderId="55" xfId="0" applyNumberFormat="1" applyFont="1" applyFill="1" applyBorder="1" applyAlignment="1">
      <alignment horizontal="center" vertical="center"/>
    </xf>
    <xf numFmtId="2" fontId="3" fillId="0" borderId="55" xfId="0" applyNumberFormat="1" applyFont="1" applyFill="1" applyBorder="1" applyAlignment="1">
      <alignment horizontal="center" vertical="center"/>
    </xf>
    <xf numFmtId="0" fontId="3" fillId="0" borderId="55" xfId="0" applyNumberFormat="1" applyFont="1" applyFill="1" applyBorder="1" applyAlignment="1">
      <alignment horizontal="center" vertical="center"/>
    </xf>
    <xf numFmtId="0" fontId="3" fillId="0" borderId="55" xfId="0" quotePrefix="1" applyNumberFormat="1" applyFont="1" applyFill="1" applyBorder="1" applyAlignment="1">
      <alignment horizontal="center" vertical="center"/>
    </xf>
    <xf numFmtId="0" fontId="3" fillId="0" borderId="56" xfId="0" applyNumberFormat="1" applyFont="1" applyFill="1" applyBorder="1" applyAlignment="1">
      <alignment horizontal="center" vertical="center"/>
    </xf>
    <xf numFmtId="0" fontId="3" fillId="0" borderId="54" xfId="0" applyNumberFormat="1" applyFont="1" applyBorder="1" applyAlignment="1">
      <alignment horizontal="center" vertical="center"/>
    </xf>
    <xf numFmtId="0" fontId="3" fillId="0" borderId="55" xfId="0" applyNumberFormat="1" applyFont="1" applyBorder="1" applyAlignment="1">
      <alignment horizontal="center" vertical="center"/>
    </xf>
    <xf numFmtId="2" fontId="3" fillId="0" borderId="55" xfId="0" applyNumberFormat="1" applyFont="1" applyBorder="1" applyAlignment="1">
      <alignment horizontal="center" vertical="center"/>
    </xf>
    <xf numFmtId="0" fontId="3" fillId="0" borderId="52" xfId="0" applyNumberFormat="1" applyFont="1" applyBorder="1" applyAlignment="1">
      <alignment horizontal="center" vertical="center"/>
    </xf>
    <xf numFmtId="180" fontId="3" fillId="0" borderId="54" xfId="0" quotePrefix="1" applyNumberFormat="1" applyFont="1" applyFill="1" applyBorder="1" applyAlignment="1">
      <alignment horizontal="center" vertical="center"/>
    </xf>
    <xf numFmtId="0" fontId="3" fillId="0" borderId="57" xfId="0" quotePrefix="1" applyNumberFormat="1" applyFont="1" applyFill="1" applyBorder="1" applyAlignment="1">
      <alignment horizontal="center" vertical="center"/>
    </xf>
    <xf numFmtId="0" fontId="3" fillId="0" borderId="58" xfId="0" applyNumberFormat="1" applyFont="1" applyFill="1" applyBorder="1" applyAlignment="1">
      <alignment horizontal="center" vertical="center"/>
    </xf>
    <xf numFmtId="181" fontId="3" fillId="0" borderId="55" xfId="0" applyNumberFormat="1" applyFont="1" applyFill="1" applyBorder="1" applyAlignment="1">
      <alignment horizontal="center" vertical="center"/>
    </xf>
    <xf numFmtId="179" fontId="3" fillId="0" borderId="55" xfId="0" quotePrefix="1" applyNumberFormat="1" applyFont="1" applyFill="1" applyBorder="1" applyAlignment="1">
      <alignment horizontal="center" vertical="center"/>
    </xf>
    <xf numFmtId="2" fontId="3" fillId="0" borderId="55" xfId="0" quotePrefix="1" applyNumberFormat="1" applyFont="1" applyFill="1" applyBorder="1" applyAlignment="1">
      <alignment horizontal="center" vertical="center"/>
    </xf>
    <xf numFmtId="181" fontId="3" fillId="0" borderId="55" xfId="0" quotePrefix="1" applyNumberFormat="1" applyFont="1" applyFill="1" applyBorder="1" applyAlignment="1">
      <alignment horizontal="center" vertical="center"/>
    </xf>
    <xf numFmtId="180" fontId="3" fillId="0" borderId="55" xfId="0" applyNumberFormat="1" applyFont="1" applyBorder="1" applyAlignment="1">
      <alignment horizontal="center" vertical="center"/>
    </xf>
    <xf numFmtId="1" fontId="3" fillId="0" borderId="55" xfId="0" quotePrefix="1" applyNumberFormat="1" applyFont="1" applyFill="1" applyBorder="1" applyAlignment="1">
      <alignment horizontal="center" vertical="center"/>
    </xf>
    <xf numFmtId="2" fontId="3" fillId="0" borderId="57" xfId="0" quotePrefix="1" applyNumberFormat="1" applyFont="1" applyFill="1" applyBorder="1" applyAlignment="1">
      <alignment horizontal="center" vertical="center"/>
    </xf>
    <xf numFmtId="2" fontId="3" fillId="0" borderId="58" xfId="0" applyNumberFormat="1" applyFont="1" applyFill="1" applyBorder="1" applyAlignment="1">
      <alignment horizontal="center" vertical="center"/>
    </xf>
    <xf numFmtId="0" fontId="3" fillId="0" borderId="59" xfId="0" applyNumberFormat="1" applyFont="1" applyFill="1" applyBorder="1" applyAlignment="1">
      <alignment horizontal="center" vertical="center"/>
    </xf>
    <xf numFmtId="0" fontId="3" fillId="0" borderId="54" xfId="0" quotePrefix="1" applyNumberFormat="1" applyFont="1" applyFill="1" applyBorder="1" applyAlignment="1">
      <alignment horizontal="center" vertical="center"/>
    </xf>
    <xf numFmtId="0" fontId="3" fillId="0" borderId="30" xfId="0" applyNumberFormat="1" applyFont="1" applyFill="1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3" fillId="0" borderId="30" xfId="0" applyNumberFormat="1" applyFont="1" applyFill="1" applyBorder="1" applyAlignment="1">
      <alignment horizontal="center" vertical="center" textRotation="255" wrapText="1"/>
    </xf>
    <xf numFmtId="0" fontId="3" fillId="0" borderId="31" xfId="0" applyNumberFormat="1" applyFont="1" applyFill="1" applyBorder="1" applyAlignment="1">
      <alignment horizontal="center" vertical="center" textRotation="255" wrapText="1"/>
    </xf>
    <xf numFmtId="0" fontId="3" fillId="0" borderId="32" xfId="0" applyNumberFormat="1" applyFont="1" applyFill="1" applyBorder="1" applyAlignment="1">
      <alignment horizontal="center" vertical="center" textRotation="255" wrapText="1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49" xfId="0" applyNumberFormat="1" applyFont="1" applyFill="1" applyBorder="1" applyAlignment="1">
      <alignment horizontal="center" vertical="center"/>
    </xf>
    <xf numFmtId="0" fontId="3" fillId="0" borderId="44" xfId="0" applyNumberFormat="1" applyFont="1" applyFill="1" applyBorder="1" applyAlignment="1">
      <alignment horizontal="center" vertical="center"/>
    </xf>
    <xf numFmtId="0" fontId="3" fillId="0" borderId="50" xfId="0" applyNumberFormat="1" applyFont="1" applyFill="1" applyBorder="1" applyAlignment="1">
      <alignment horizontal="center" vertical="center"/>
    </xf>
    <xf numFmtId="0" fontId="3" fillId="0" borderId="34" xfId="0" applyNumberFormat="1" applyFont="1" applyFill="1" applyBorder="1" applyAlignment="1">
      <alignment horizontal="center" vertical="center" textRotation="255" wrapText="1"/>
    </xf>
    <xf numFmtId="0" fontId="0" fillId="0" borderId="33" xfId="0" applyBorder="1" applyAlignment="1">
      <alignment horizontal="center" vertical="center" textRotation="255" wrapText="1"/>
    </xf>
    <xf numFmtId="0" fontId="0" fillId="0" borderId="29" xfId="0" applyBorder="1" applyAlignment="1">
      <alignment horizontal="center" vertical="center"/>
    </xf>
    <xf numFmtId="176" fontId="5" fillId="0" borderId="0" xfId="0" applyNumberFormat="1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zoomScaleNormal="100" workbookViewId="0">
      <pane xSplit="4" ySplit="5" topLeftCell="E6" activePane="bottomRight" state="frozen"/>
      <selection activeCell="N21" sqref="N21"/>
      <selection pane="topRight" activeCell="N21" sqref="N21"/>
      <selection pane="bottomLeft" activeCell="N21" sqref="N21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144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100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0.3888888888888889</v>
      </c>
      <c r="F5" s="101">
        <v>0.39583333333333331</v>
      </c>
      <c r="G5" s="134">
        <v>0.3923611111111111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143</v>
      </c>
      <c r="D6" s="22" t="s">
        <v>143</v>
      </c>
      <c r="E6" s="65" t="s">
        <v>253</v>
      </c>
      <c r="F6" s="7" t="s">
        <v>142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141</v>
      </c>
      <c r="D7" s="5" t="s">
        <v>139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140</v>
      </c>
      <c r="D8" s="5" t="s">
        <v>139</v>
      </c>
      <c r="E8" s="100">
        <v>0.27</v>
      </c>
      <c r="F8" s="99">
        <v>0.87</v>
      </c>
      <c r="G8" s="137">
        <v>0.78</v>
      </c>
      <c r="H8" s="98">
        <v>0.87</v>
      </c>
      <c r="I8" s="97">
        <v>0.27</v>
      </c>
      <c r="J8" s="97">
        <v>0.64</v>
      </c>
      <c r="K8" s="17"/>
      <c r="L8" s="2"/>
    </row>
    <row r="9" spans="1:12" ht="12.6" customHeight="1">
      <c r="A9" s="160"/>
      <c r="B9" s="23" t="s">
        <v>3</v>
      </c>
      <c r="C9" s="24" t="s">
        <v>140</v>
      </c>
      <c r="D9" s="5" t="s">
        <v>139</v>
      </c>
      <c r="E9" s="100">
        <v>0.05</v>
      </c>
      <c r="F9" s="99">
        <v>0.16</v>
      </c>
      <c r="G9" s="137">
        <v>0.124</v>
      </c>
      <c r="H9" s="98">
        <v>0.16</v>
      </c>
      <c r="I9" s="97">
        <v>0.05</v>
      </c>
      <c r="J9" s="97">
        <v>0.111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139</v>
      </c>
      <c r="E10" s="96">
        <v>0.72</v>
      </c>
      <c r="F10" s="95">
        <v>0.17</v>
      </c>
      <c r="G10" s="138">
        <v>0.3</v>
      </c>
      <c r="H10" s="115">
        <v>0.72</v>
      </c>
      <c r="I10" s="94">
        <v>0.17</v>
      </c>
      <c r="J10" s="94">
        <v>0.4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139</v>
      </c>
      <c r="E11" s="75">
        <v>5.8</v>
      </c>
      <c r="F11" s="74">
        <v>2.9</v>
      </c>
      <c r="G11" s="136">
        <v>5</v>
      </c>
      <c r="H11" s="78">
        <v>5.8</v>
      </c>
      <c r="I11" s="77">
        <v>2.9</v>
      </c>
      <c r="J11" s="77">
        <v>4.5999999999999996</v>
      </c>
      <c r="K11" s="49"/>
      <c r="L11" s="2"/>
    </row>
    <row r="12" spans="1:12" ht="12.6" customHeight="1">
      <c r="A12" s="160"/>
      <c r="B12" s="23" t="s">
        <v>6</v>
      </c>
      <c r="C12" s="24" t="s">
        <v>138</v>
      </c>
      <c r="D12" s="5" t="s">
        <v>137</v>
      </c>
      <c r="E12" s="75">
        <v>24.8</v>
      </c>
      <c r="F12" s="74">
        <v>27</v>
      </c>
      <c r="G12" s="136">
        <v>13.5</v>
      </c>
      <c r="H12" s="78">
        <v>27</v>
      </c>
      <c r="I12" s="77">
        <v>13.5</v>
      </c>
      <c r="J12" s="77">
        <v>21.8</v>
      </c>
      <c r="K12" s="49"/>
      <c r="L12" s="2"/>
    </row>
    <row r="13" spans="1:12" ht="12.6" customHeight="1">
      <c r="A13" s="160"/>
      <c r="B13" s="23" t="s">
        <v>7</v>
      </c>
      <c r="C13" s="24" t="s">
        <v>138</v>
      </c>
      <c r="D13" s="5" t="s">
        <v>137</v>
      </c>
      <c r="E13" s="75">
        <v>18.100000000000001</v>
      </c>
      <c r="F13" s="74">
        <v>20.5</v>
      </c>
      <c r="G13" s="136">
        <v>9</v>
      </c>
      <c r="H13" s="78">
        <v>20.5</v>
      </c>
      <c r="I13" s="77">
        <v>9</v>
      </c>
      <c r="J13" s="77">
        <v>15.9</v>
      </c>
      <c r="K13" s="49"/>
      <c r="L13" s="2"/>
    </row>
    <row r="14" spans="1:12" ht="12.6" customHeight="1">
      <c r="A14" s="160"/>
      <c r="B14" s="23" t="s">
        <v>8</v>
      </c>
      <c r="C14" s="24" t="s">
        <v>137</v>
      </c>
      <c r="D14" s="5" t="s">
        <v>137</v>
      </c>
      <c r="E14" s="63" t="s">
        <v>136</v>
      </c>
      <c r="F14" s="6" t="s">
        <v>136</v>
      </c>
      <c r="G14" s="139" t="s">
        <v>136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132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0"/>
      <c r="B16" s="23" t="s">
        <v>10</v>
      </c>
      <c r="C16" s="24" t="s">
        <v>132</v>
      </c>
      <c r="D16" s="5" t="s">
        <v>132</v>
      </c>
      <c r="E16" s="63" t="s">
        <v>134</v>
      </c>
      <c r="F16" s="6" t="s">
        <v>134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132</v>
      </c>
      <c r="D17" s="27" t="s">
        <v>132</v>
      </c>
      <c r="E17" s="61" t="s">
        <v>131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130</v>
      </c>
      <c r="C18" s="21" t="s">
        <v>127</v>
      </c>
      <c r="D18" s="22" t="s">
        <v>65</v>
      </c>
      <c r="E18" s="93"/>
      <c r="F18" s="13" t="s">
        <v>125</v>
      </c>
      <c r="G18" s="142" t="s">
        <v>125</v>
      </c>
      <c r="H18" s="92" t="s">
        <v>125</v>
      </c>
      <c r="I18" s="40" t="s">
        <v>125</v>
      </c>
      <c r="J18" s="40" t="s">
        <v>125</v>
      </c>
      <c r="K18" s="91">
        <f>COUNTIF(E18:G18,"&gt;0.003")</f>
        <v>0</v>
      </c>
      <c r="L18" s="2"/>
    </row>
    <row r="19" spans="1:12" ht="12.6" customHeight="1">
      <c r="A19" s="160"/>
      <c r="B19" s="23" t="s">
        <v>46</v>
      </c>
      <c r="C19" s="24" t="s">
        <v>127</v>
      </c>
      <c r="D19" s="28" t="s">
        <v>39</v>
      </c>
      <c r="E19" s="88"/>
      <c r="F19" s="14" t="s">
        <v>114</v>
      </c>
      <c r="G19" s="143" t="s">
        <v>114</v>
      </c>
      <c r="H19" s="87" t="s">
        <v>114</v>
      </c>
      <c r="I19" s="15" t="s">
        <v>114</v>
      </c>
      <c r="J19" s="15" t="s">
        <v>114</v>
      </c>
      <c r="K19" s="86">
        <f>COUNTIF(E19:G19,"&gt;0")</f>
        <v>0</v>
      </c>
      <c r="L19" s="2"/>
    </row>
    <row r="20" spans="1:12" ht="12.6" customHeight="1">
      <c r="A20" s="160"/>
      <c r="B20" s="23" t="s">
        <v>129</v>
      </c>
      <c r="C20" s="24" t="s">
        <v>127</v>
      </c>
      <c r="D20" s="5" t="s">
        <v>38</v>
      </c>
      <c r="E20" s="88"/>
      <c r="F20" s="14" t="s">
        <v>123</v>
      </c>
      <c r="G20" s="143" t="s">
        <v>123</v>
      </c>
      <c r="H20" s="87" t="s">
        <v>123</v>
      </c>
      <c r="I20" s="15" t="s">
        <v>123</v>
      </c>
      <c r="J20" s="15" t="s">
        <v>123</v>
      </c>
      <c r="K20" s="86">
        <f>COUNTIF(E20:G20,"&gt;0.01")</f>
        <v>0</v>
      </c>
      <c r="L20" s="2"/>
    </row>
    <row r="21" spans="1:12" ht="12.6" customHeight="1">
      <c r="A21" s="160"/>
      <c r="B21" s="23" t="s">
        <v>128</v>
      </c>
      <c r="C21" s="24" t="s">
        <v>127</v>
      </c>
      <c r="D21" s="5" t="s">
        <v>40</v>
      </c>
      <c r="E21" s="88"/>
      <c r="F21" s="14" t="s">
        <v>120</v>
      </c>
      <c r="G21" s="143" t="s">
        <v>120</v>
      </c>
      <c r="H21" s="87" t="s">
        <v>120</v>
      </c>
      <c r="I21" s="15" t="s">
        <v>120</v>
      </c>
      <c r="J21" s="15" t="s">
        <v>120</v>
      </c>
      <c r="K21" s="86">
        <f>COUNTIF(E21:G21,"&gt;0.05")</f>
        <v>0</v>
      </c>
      <c r="L21" s="2"/>
    </row>
    <row r="22" spans="1:12" ht="12.6" customHeight="1">
      <c r="A22" s="160"/>
      <c r="B22" s="23" t="s">
        <v>47</v>
      </c>
      <c r="C22" s="24" t="s">
        <v>69</v>
      </c>
      <c r="D22" s="5" t="s">
        <v>38</v>
      </c>
      <c r="E22" s="88"/>
      <c r="F22" s="14" t="s">
        <v>123</v>
      </c>
      <c r="G22" s="143" t="s">
        <v>123</v>
      </c>
      <c r="H22" s="87" t="s">
        <v>123</v>
      </c>
      <c r="I22" s="15" t="s">
        <v>123</v>
      </c>
      <c r="J22" s="15" t="s">
        <v>123</v>
      </c>
      <c r="K22" s="86">
        <f>COUNTIF(E22:G22,"&gt;0.01")</f>
        <v>0</v>
      </c>
      <c r="L22" s="2"/>
    </row>
    <row r="23" spans="1:12" ht="12.6" customHeight="1">
      <c r="A23" s="160"/>
      <c r="B23" s="23" t="s">
        <v>86</v>
      </c>
      <c r="C23" s="24" t="s">
        <v>69</v>
      </c>
      <c r="D23" s="5" t="s">
        <v>61</v>
      </c>
      <c r="E23" s="88"/>
      <c r="F23" s="14" t="s">
        <v>123</v>
      </c>
      <c r="G23" s="143" t="s">
        <v>123</v>
      </c>
      <c r="H23" s="87" t="s">
        <v>123</v>
      </c>
      <c r="I23" s="15" t="s">
        <v>123</v>
      </c>
      <c r="J23" s="15" t="s">
        <v>123</v>
      </c>
      <c r="K23" s="86">
        <f>COUNTIF(E23:G23,"&gt;0.0005")</f>
        <v>0</v>
      </c>
      <c r="L23" s="2"/>
    </row>
    <row r="24" spans="1:12" ht="12.6" customHeight="1">
      <c r="A24" s="160"/>
      <c r="B24" s="23" t="s">
        <v>87</v>
      </c>
      <c r="C24" s="24" t="s">
        <v>69</v>
      </c>
      <c r="D24" s="28" t="s">
        <v>39</v>
      </c>
      <c r="E24" s="88"/>
      <c r="F24" s="14" t="s">
        <v>123</v>
      </c>
      <c r="G24" s="143" t="s">
        <v>123</v>
      </c>
      <c r="H24" s="87" t="s">
        <v>123</v>
      </c>
      <c r="I24" s="15" t="s">
        <v>123</v>
      </c>
      <c r="J24" s="15" t="s">
        <v>123</v>
      </c>
      <c r="K24" s="86">
        <f>COUNTIF(E24:G24,"&gt;0")</f>
        <v>0</v>
      </c>
      <c r="L24" s="2"/>
    </row>
    <row r="25" spans="1:12" ht="12.6" customHeight="1">
      <c r="A25" s="160"/>
      <c r="B25" s="23" t="s">
        <v>12</v>
      </c>
      <c r="C25" s="24" t="s">
        <v>69</v>
      </c>
      <c r="D25" s="5" t="s">
        <v>41</v>
      </c>
      <c r="E25" s="88"/>
      <c r="F25" s="14" t="s">
        <v>124</v>
      </c>
      <c r="G25" s="143" t="s">
        <v>124</v>
      </c>
      <c r="H25" s="87" t="s">
        <v>124</v>
      </c>
      <c r="I25" s="15" t="s">
        <v>124</v>
      </c>
      <c r="J25" s="15" t="s">
        <v>124</v>
      </c>
      <c r="K25" s="86">
        <f>COUNTIF(E25:G25,"&gt;0.02")</f>
        <v>0</v>
      </c>
      <c r="L25" s="2"/>
    </row>
    <row r="26" spans="1:12" ht="12.6" customHeight="1">
      <c r="A26" s="160"/>
      <c r="B26" s="23" t="s">
        <v>13</v>
      </c>
      <c r="C26" s="24" t="s">
        <v>69</v>
      </c>
      <c r="D26" s="5" t="s">
        <v>45</v>
      </c>
      <c r="E26" s="88"/>
      <c r="F26" s="14" t="s">
        <v>124</v>
      </c>
      <c r="G26" s="143" t="s">
        <v>124</v>
      </c>
      <c r="H26" s="87" t="s">
        <v>124</v>
      </c>
      <c r="I26" s="15" t="s">
        <v>124</v>
      </c>
      <c r="J26" s="15" t="s">
        <v>124</v>
      </c>
      <c r="K26" s="86">
        <f>COUNTIF(E26:G26,"&gt;0.002")</f>
        <v>0</v>
      </c>
      <c r="L26" s="2"/>
    </row>
    <row r="27" spans="1:12" ht="12.6" customHeight="1">
      <c r="A27" s="160"/>
      <c r="B27" s="23" t="s">
        <v>14</v>
      </c>
      <c r="C27" s="24" t="s">
        <v>69</v>
      </c>
      <c r="D27" s="5" t="s">
        <v>62</v>
      </c>
      <c r="E27" s="88"/>
      <c r="F27" s="14" t="s">
        <v>124</v>
      </c>
      <c r="G27" s="143" t="s">
        <v>124</v>
      </c>
      <c r="H27" s="87" t="s">
        <v>124</v>
      </c>
      <c r="I27" s="15" t="s">
        <v>124</v>
      </c>
      <c r="J27" s="15" t="s">
        <v>124</v>
      </c>
      <c r="K27" s="86">
        <f>COUNTIF(E27:G27,"&gt;0.004")</f>
        <v>0</v>
      </c>
      <c r="L27" s="2"/>
    </row>
    <row r="28" spans="1:12" ht="12.6" customHeight="1">
      <c r="A28" s="160"/>
      <c r="B28" s="23" t="s">
        <v>15</v>
      </c>
      <c r="C28" s="24" t="s">
        <v>69</v>
      </c>
      <c r="D28" s="5" t="s">
        <v>58</v>
      </c>
      <c r="E28" s="88"/>
      <c r="F28" s="14" t="s">
        <v>124</v>
      </c>
      <c r="G28" s="143" t="s">
        <v>124</v>
      </c>
      <c r="H28" s="87" t="s">
        <v>124</v>
      </c>
      <c r="I28" s="15" t="s">
        <v>124</v>
      </c>
      <c r="J28" s="15" t="s">
        <v>124</v>
      </c>
      <c r="K28" s="86">
        <f>COUNTIF(E28:G28,"&gt;0.1")</f>
        <v>0</v>
      </c>
      <c r="L28" s="2"/>
    </row>
    <row r="29" spans="1:12" ht="12.6" customHeight="1">
      <c r="A29" s="160"/>
      <c r="B29" s="23" t="s">
        <v>88</v>
      </c>
      <c r="C29" s="24" t="s">
        <v>69</v>
      </c>
      <c r="D29" s="5" t="s">
        <v>42</v>
      </c>
      <c r="E29" s="88"/>
      <c r="F29" s="14" t="s">
        <v>124</v>
      </c>
      <c r="G29" s="143" t="s">
        <v>124</v>
      </c>
      <c r="H29" s="87" t="s">
        <v>124</v>
      </c>
      <c r="I29" s="15" t="s">
        <v>124</v>
      </c>
      <c r="J29" s="15" t="s">
        <v>124</v>
      </c>
      <c r="K29" s="86">
        <f>COUNTIF(E29:G29,"&gt;0.04")</f>
        <v>0</v>
      </c>
      <c r="L29" s="2"/>
    </row>
    <row r="30" spans="1:12" ht="12.6" customHeight="1">
      <c r="A30" s="160"/>
      <c r="B30" s="23" t="s">
        <v>16</v>
      </c>
      <c r="C30" s="24" t="s">
        <v>69</v>
      </c>
      <c r="D30" s="5" t="s">
        <v>60</v>
      </c>
      <c r="E30" s="88"/>
      <c r="F30" s="14" t="s">
        <v>124</v>
      </c>
      <c r="G30" s="143" t="s">
        <v>124</v>
      </c>
      <c r="H30" s="87" t="s">
        <v>124</v>
      </c>
      <c r="I30" s="15" t="s">
        <v>124</v>
      </c>
      <c r="J30" s="15" t="s">
        <v>124</v>
      </c>
      <c r="K30" s="86">
        <f>COUNTIF(E30:G30,"&gt;1")</f>
        <v>0</v>
      </c>
      <c r="L30" s="2"/>
    </row>
    <row r="31" spans="1:12" ht="12.6" customHeight="1">
      <c r="A31" s="160"/>
      <c r="B31" s="23" t="s">
        <v>17</v>
      </c>
      <c r="C31" s="24" t="s">
        <v>69</v>
      </c>
      <c r="D31" s="5" t="s">
        <v>63</v>
      </c>
      <c r="E31" s="88"/>
      <c r="F31" s="14" t="s">
        <v>124</v>
      </c>
      <c r="G31" s="143" t="s">
        <v>124</v>
      </c>
      <c r="H31" s="87" t="s">
        <v>124</v>
      </c>
      <c r="I31" s="15" t="s">
        <v>124</v>
      </c>
      <c r="J31" s="15" t="s">
        <v>124</v>
      </c>
      <c r="K31" s="86">
        <f>COUNTIF(E31:G31,"&gt;0.006")</f>
        <v>0</v>
      </c>
      <c r="L31" s="2"/>
    </row>
    <row r="32" spans="1:12" ht="12.6" customHeight="1">
      <c r="A32" s="160"/>
      <c r="B32" s="23" t="s">
        <v>18</v>
      </c>
      <c r="C32" s="24" t="s">
        <v>69</v>
      </c>
      <c r="D32" s="5" t="s">
        <v>38</v>
      </c>
      <c r="E32" s="88"/>
      <c r="F32" s="14" t="s">
        <v>124</v>
      </c>
      <c r="G32" s="143" t="s">
        <v>124</v>
      </c>
      <c r="H32" s="87" t="s">
        <v>124</v>
      </c>
      <c r="I32" s="15" t="s">
        <v>124</v>
      </c>
      <c r="J32" s="15" t="s">
        <v>124</v>
      </c>
      <c r="K32" s="86">
        <f>COUNTIF(E32:G32,"&gt;0.01")</f>
        <v>0</v>
      </c>
      <c r="L32" s="2"/>
    </row>
    <row r="33" spans="1:12" ht="12.6" customHeight="1">
      <c r="A33" s="160"/>
      <c r="B33" s="23" t="s">
        <v>19</v>
      </c>
      <c r="C33" s="24" t="s">
        <v>69</v>
      </c>
      <c r="D33" s="5" t="s">
        <v>38</v>
      </c>
      <c r="E33" s="88"/>
      <c r="F33" s="14" t="s">
        <v>124</v>
      </c>
      <c r="G33" s="143" t="s">
        <v>124</v>
      </c>
      <c r="H33" s="87" t="s">
        <v>124</v>
      </c>
      <c r="I33" s="15" t="s">
        <v>124</v>
      </c>
      <c r="J33" s="15" t="s">
        <v>124</v>
      </c>
      <c r="K33" s="86">
        <f>COUNTIF(E33:G33,"&gt;0.01")</f>
        <v>0</v>
      </c>
      <c r="L33" s="2"/>
    </row>
    <row r="34" spans="1:12" ht="12.6" customHeight="1">
      <c r="A34" s="160"/>
      <c r="B34" s="23" t="s">
        <v>20</v>
      </c>
      <c r="C34" s="24" t="s">
        <v>69</v>
      </c>
      <c r="D34" s="5" t="s">
        <v>64</v>
      </c>
      <c r="E34" s="88"/>
      <c r="F34" s="14" t="s">
        <v>126</v>
      </c>
      <c r="G34" s="143" t="s">
        <v>126</v>
      </c>
      <c r="H34" s="87" t="s">
        <v>126</v>
      </c>
      <c r="I34" s="15" t="s">
        <v>126</v>
      </c>
      <c r="J34" s="15" t="s">
        <v>126</v>
      </c>
      <c r="K34" s="86">
        <f>COUNTIF(E34:G34,"&gt;0.002")</f>
        <v>0</v>
      </c>
      <c r="L34" s="2"/>
    </row>
    <row r="35" spans="1:12" ht="12.6" customHeight="1">
      <c r="A35" s="160"/>
      <c r="B35" s="23" t="s">
        <v>21</v>
      </c>
      <c r="C35" s="24" t="s">
        <v>69</v>
      </c>
      <c r="D35" s="5" t="s">
        <v>63</v>
      </c>
      <c r="E35" s="88"/>
      <c r="F35" s="14" t="s">
        <v>123</v>
      </c>
      <c r="G35" s="139" t="s">
        <v>123</v>
      </c>
      <c r="H35" s="87" t="s">
        <v>123</v>
      </c>
      <c r="I35" s="15" t="s">
        <v>123</v>
      </c>
      <c r="J35" s="15" t="s">
        <v>123</v>
      </c>
      <c r="K35" s="86">
        <f>COUNTIF(E35:G35,"&gt;0.006")</f>
        <v>0</v>
      </c>
      <c r="L35" s="2"/>
    </row>
    <row r="36" spans="1:12" ht="12.6" customHeight="1">
      <c r="A36" s="160"/>
      <c r="B36" s="23" t="s">
        <v>22</v>
      </c>
      <c r="C36" s="24" t="s">
        <v>69</v>
      </c>
      <c r="D36" s="5" t="s">
        <v>65</v>
      </c>
      <c r="E36" s="88"/>
      <c r="F36" s="14" t="s">
        <v>125</v>
      </c>
      <c r="G36" s="143" t="s">
        <v>125</v>
      </c>
      <c r="H36" s="87" t="s">
        <v>125</v>
      </c>
      <c r="I36" s="15" t="s">
        <v>125</v>
      </c>
      <c r="J36" s="15" t="s">
        <v>125</v>
      </c>
      <c r="K36" s="86">
        <f>COUNTIF(E36:G36,"&gt;0.003")</f>
        <v>0</v>
      </c>
      <c r="L36" s="2"/>
    </row>
    <row r="37" spans="1:12" ht="12.6" customHeight="1">
      <c r="A37" s="160"/>
      <c r="B37" s="23" t="s">
        <v>23</v>
      </c>
      <c r="C37" s="24" t="s">
        <v>69</v>
      </c>
      <c r="D37" s="5" t="s">
        <v>41</v>
      </c>
      <c r="E37" s="88"/>
      <c r="F37" s="14" t="s">
        <v>125</v>
      </c>
      <c r="G37" s="139" t="s">
        <v>125</v>
      </c>
      <c r="H37" s="87" t="s">
        <v>125</v>
      </c>
      <c r="I37" s="15" t="s">
        <v>125</v>
      </c>
      <c r="J37" s="15" t="s">
        <v>125</v>
      </c>
      <c r="K37" s="86">
        <f>COUNTIF(E37:G37,"&gt;0.02")</f>
        <v>0</v>
      </c>
      <c r="L37" s="2"/>
    </row>
    <row r="38" spans="1:12" ht="12.6" customHeight="1">
      <c r="A38" s="160"/>
      <c r="B38" s="23" t="s">
        <v>24</v>
      </c>
      <c r="C38" s="24" t="s">
        <v>69</v>
      </c>
      <c r="D38" s="5" t="s">
        <v>38</v>
      </c>
      <c r="E38" s="88"/>
      <c r="F38" s="14" t="s">
        <v>124</v>
      </c>
      <c r="G38" s="143" t="s">
        <v>124</v>
      </c>
      <c r="H38" s="87" t="s">
        <v>124</v>
      </c>
      <c r="I38" s="15" t="s">
        <v>124</v>
      </c>
      <c r="J38" s="15" t="s">
        <v>124</v>
      </c>
      <c r="K38" s="86">
        <f>COUNTIF(E38:G38,"&gt;0.01")</f>
        <v>0</v>
      </c>
      <c r="L38" s="2"/>
    </row>
    <row r="39" spans="1:12" ht="12.6" customHeight="1">
      <c r="A39" s="160"/>
      <c r="B39" s="23" t="s">
        <v>89</v>
      </c>
      <c r="C39" s="24" t="s">
        <v>69</v>
      </c>
      <c r="D39" s="5" t="s">
        <v>38</v>
      </c>
      <c r="E39" s="88"/>
      <c r="F39" s="14" t="s">
        <v>123</v>
      </c>
      <c r="G39" s="143" t="s">
        <v>123</v>
      </c>
      <c r="H39" s="87" t="s">
        <v>123</v>
      </c>
      <c r="I39" s="15" t="s">
        <v>123</v>
      </c>
      <c r="J39" s="15" t="s">
        <v>123</v>
      </c>
      <c r="K39" s="86">
        <f>COUNTIF(E39:G39,"&gt;0.01")</f>
        <v>0</v>
      </c>
      <c r="L39" s="2"/>
    </row>
    <row r="40" spans="1:12" ht="12.6" customHeight="1">
      <c r="A40" s="160"/>
      <c r="B40" s="23" t="s">
        <v>92</v>
      </c>
      <c r="C40" s="24" t="s">
        <v>69</v>
      </c>
      <c r="D40" s="5" t="s">
        <v>72</v>
      </c>
      <c r="E40" s="59">
        <v>0.51</v>
      </c>
      <c r="F40" s="58">
        <v>0.69</v>
      </c>
      <c r="G40" s="144">
        <v>0.47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69</v>
      </c>
      <c r="D41" s="5" t="s">
        <v>72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69</v>
      </c>
      <c r="D42" s="5" t="s">
        <v>94</v>
      </c>
      <c r="E42" s="59">
        <v>0.56000000000000005</v>
      </c>
      <c r="F42" s="58">
        <v>0.74</v>
      </c>
      <c r="G42" s="143">
        <v>0.52</v>
      </c>
      <c r="H42" s="87">
        <v>0.74</v>
      </c>
      <c r="I42" s="15">
        <v>0.52</v>
      </c>
      <c r="J42" s="89">
        <v>0.61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69</v>
      </c>
      <c r="D43" s="5" t="s">
        <v>66</v>
      </c>
      <c r="E43" s="88"/>
      <c r="F43" s="14" t="s">
        <v>121</v>
      </c>
      <c r="G43" s="143" t="s">
        <v>121</v>
      </c>
      <c r="H43" s="87" t="s">
        <v>121</v>
      </c>
      <c r="I43" s="15" t="s">
        <v>121</v>
      </c>
      <c r="J43" s="15" t="s">
        <v>121</v>
      </c>
      <c r="K43" s="86">
        <f>COUNTIF(E43:G43,"&gt;0.8")</f>
        <v>0</v>
      </c>
      <c r="L43" s="2"/>
    </row>
    <row r="44" spans="1:12" ht="12.6" customHeight="1">
      <c r="A44" s="160"/>
      <c r="B44" s="23" t="s">
        <v>49</v>
      </c>
      <c r="C44" s="24" t="s">
        <v>69</v>
      </c>
      <c r="D44" s="5" t="s">
        <v>90</v>
      </c>
      <c r="E44" s="88"/>
      <c r="F44" s="14" t="s">
        <v>120</v>
      </c>
      <c r="G44" s="143" t="s">
        <v>120</v>
      </c>
      <c r="H44" s="87" t="s">
        <v>120</v>
      </c>
      <c r="I44" s="15" t="s">
        <v>120</v>
      </c>
      <c r="J44" s="15" t="s">
        <v>120</v>
      </c>
      <c r="K44" s="86">
        <f>COUNTIF(E44:G44,"&gt;1")</f>
        <v>0</v>
      </c>
      <c r="L44" s="2"/>
    </row>
    <row r="45" spans="1:12" ht="12.6" customHeight="1">
      <c r="A45" s="161"/>
      <c r="B45" s="29" t="s">
        <v>91</v>
      </c>
      <c r="C45" s="30" t="s">
        <v>119</v>
      </c>
      <c r="D45" s="131" t="s">
        <v>40</v>
      </c>
      <c r="E45" s="85"/>
      <c r="F45" s="16" t="s">
        <v>109</v>
      </c>
      <c r="G45" s="145" t="s">
        <v>109</v>
      </c>
      <c r="H45" s="84" t="s">
        <v>109</v>
      </c>
      <c r="I45" s="41" t="s">
        <v>109</v>
      </c>
      <c r="J45" s="41" t="s">
        <v>109</v>
      </c>
      <c r="K45" s="66">
        <f>COUNTIF(E45:G45,"&gt;0.05")</f>
        <v>0</v>
      </c>
      <c r="L45" s="2"/>
    </row>
    <row r="46" spans="1:12" ht="12.6" customHeight="1">
      <c r="A46" s="159" t="s">
        <v>30</v>
      </c>
      <c r="B46" s="20" t="s">
        <v>78</v>
      </c>
      <c r="C46" s="21" t="s">
        <v>72</v>
      </c>
      <c r="D46" s="31" t="s">
        <v>43</v>
      </c>
      <c r="E46" s="83">
        <v>7.7</v>
      </c>
      <c r="F46" s="82">
        <v>7.8</v>
      </c>
      <c r="G46" s="146">
        <v>8</v>
      </c>
      <c r="H46" s="81">
        <v>8</v>
      </c>
      <c r="I46" s="80">
        <v>7.7</v>
      </c>
      <c r="J46" s="80">
        <v>7.8</v>
      </c>
      <c r="K46" s="79">
        <f>3-(COUNTIF(E46:G46,"&lt;=8.5")-COUNTIF(E46:G46,"&lt;6.5"))</f>
        <v>0</v>
      </c>
      <c r="L46" s="2"/>
    </row>
    <row r="47" spans="1:12" ht="12.6" customHeight="1">
      <c r="A47" s="160"/>
      <c r="B47" s="23" t="s">
        <v>74</v>
      </c>
      <c r="C47" s="24" t="s">
        <v>69</v>
      </c>
      <c r="D47" s="5" t="s">
        <v>70</v>
      </c>
      <c r="E47" s="75">
        <v>0.6</v>
      </c>
      <c r="F47" s="74">
        <v>1.3</v>
      </c>
      <c r="G47" s="136">
        <v>0.3</v>
      </c>
      <c r="H47" s="78">
        <v>1.3</v>
      </c>
      <c r="I47" s="77">
        <v>0.3</v>
      </c>
      <c r="J47" s="77">
        <v>0.7</v>
      </c>
      <c r="K47" s="67">
        <f>COUNTIF(E47:G47,"&gt;2")</f>
        <v>0</v>
      </c>
      <c r="L47" s="2"/>
    </row>
    <row r="48" spans="1:12" ht="12.6" customHeight="1">
      <c r="A48" s="160"/>
      <c r="B48" s="23" t="s">
        <v>75</v>
      </c>
      <c r="C48" s="24" t="s">
        <v>69</v>
      </c>
      <c r="D48" s="5" t="s">
        <v>72</v>
      </c>
      <c r="E48" s="75">
        <v>1.4</v>
      </c>
      <c r="F48" s="74">
        <v>1.6</v>
      </c>
      <c r="G48" s="136">
        <v>1.4</v>
      </c>
      <c r="H48" s="78">
        <v>1.6</v>
      </c>
      <c r="I48" s="77">
        <v>1.4</v>
      </c>
      <c r="J48" s="77">
        <v>1.5</v>
      </c>
      <c r="K48" s="67"/>
      <c r="L48" s="2"/>
    </row>
    <row r="49" spans="1:12" ht="12.6" customHeight="1">
      <c r="A49" s="160"/>
      <c r="B49" s="23" t="s">
        <v>76</v>
      </c>
      <c r="C49" s="24" t="s">
        <v>69</v>
      </c>
      <c r="D49" s="5" t="s">
        <v>71</v>
      </c>
      <c r="E49" s="56">
        <v>1</v>
      </c>
      <c r="F49" s="9" t="s">
        <v>118</v>
      </c>
      <c r="G49" s="140">
        <v>1</v>
      </c>
      <c r="H49" s="55">
        <v>1</v>
      </c>
      <c r="I49" s="48" t="s">
        <v>118</v>
      </c>
      <c r="J49" s="76">
        <v>1</v>
      </c>
      <c r="K49" s="67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69</v>
      </c>
      <c r="D50" s="5" t="s">
        <v>67</v>
      </c>
      <c r="E50" s="75">
        <v>8.1</v>
      </c>
      <c r="F50" s="74">
        <v>9.8000000000000007</v>
      </c>
      <c r="G50" s="140">
        <v>12.3</v>
      </c>
      <c r="H50" s="55">
        <v>12.3</v>
      </c>
      <c r="I50" s="48">
        <v>8.1</v>
      </c>
      <c r="J50" s="48">
        <v>10.1</v>
      </c>
      <c r="K50" s="67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117</v>
      </c>
      <c r="D51" s="5" t="s">
        <v>44</v>
      </c>
      <c r="E51" s="56">
        <v>110</v>
      </c>
      <c r="F51" s="9">
        <v>1400</v>
      </c>
      <c r="G51" s="140">
        <v>79</v>
      </c>
      <c r="H51" s="55">
        <v>1400</v>
      </c>
      <c r="I51" s="48">
        <v>79</v>
      </c>
      <c r="J51" s="48">
        <v>530</v>
      </c>
      <c r="K51" s="67">
        <f>COUNTIF(E51:G51,"&gt;1000")</f>
        <v>1</v>
      </c>
      <c r="L51" s="2"/>
    </row>
    <row r="52" spans="1:12" ht="12.6" customHeight="1">
      <c r="A52" s="160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69</v>
      </c>
      <c r="D53" s="5" t="s">
        <v>72</v>
      </c>
      <c r="E53" s="73">
        <v>0.6</v>
      </c>
      <c r="F53" s="72">
        <v>0.77</v>
      </c>
      <c r="G53" s="140">
        <v>0.56000000000000005</v>
      </c>
      <c r="H53" s="55">
        <v>0.77</v>
      </c>
      <c r="I53" s="48">
        <v>0.56000000000000005</v>
      </c>
      <c r="J53" s="71">
        <v>0.64</v>
      </c>
      <c r="K53" s="67"/>
      <c r="L53" s="2"/>
    </row>
    <row r="54" spans="1:12" ht="12.6" customHeight="1">
      <c r="A54" s="160"/>
      <c r="B54" s="23" t="s">
        <v>29</v>
      </c>
      <c r="C54" s="24" t="s">
        <v>69</v>
      </c>
      <c r="D54" s="5" t="s">
        <v>72</v>
      </c>
      <c r="E54" s="70">
        <v>1.4999999999999999E-2</v>
      </c>
      <c r="F54" s="69">
        <v>1.9E-2</v>
      </c>
      <c r="G54" s="140">
        <v>1.2E-2</v>
      </c>
      <c r="H54" s="55">
        <v>1.9E-2</v>
      </c>
      <c r="I54" s="48">
        <v>1.2E-2</v>
      </c>
      <c r="J54" s="68">
        <v>1.4999999999999999E-2</v>
      </c>
      <c r="K54" s="67"/>
      <c r="L54" s="2"/>
    </row>
    <row r="55" spans="1:12" ht="12.6" customHeight="1">
      <c r="A55" s="160"/>
      <c r="B55" s="23" t="s">
        <v>73</v>
      </c>
      <c r="C55" s="24" t="s">
        <v>69</v>
      </c>
      <c r="D55" s="5" t="s">
        <v>104</v>
      </c>
      <c r="E55" s="56"/>
      <c r="F55" s="9">
        <v>5.9999999999999995E-4</v>
      </c>
      <c r="G55" s="140">
        <v>8.9999999999999998E-4</v>
      </c>
      <c r="H55" s="55">
        <v>8.9999999999999998E-4</v>
      </c>
      <c r="I55" s="48">
        <v>5.9999999999999995E-4</v>
      </c>
      <c r="J55" s="106">
        <v>8.0000000000000004E-4</v>
      </c>
      <c r="K55" s="66">
        <f>COUNTIF(E55:G55,"&gt;0.03")</f>
        <v>0</v>
      </c>
      <c r="L55" s="2"/>
    </row>
    <row r="56" spans="1:12" ht="12.6" customHeight="1">
      <c r="A56" s="159" t="s">
        <v>36</v>
      </c>
      <c r="B56" s="20" t="s">
        <v>31</v>
      </c>
      <c r="C56" s="21" t="s">
        <v>69</v>
      </c>
      <c r="D56" s="22" t="s">
        <v>72</v>
      </c>
      <c r="E56" s="65"/>
      <c r="F56" s="7" t="s">
        <v>109</v>
      </c>
      <c r="G56" s="135" t="s">
        <v>109</v>
      </c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0"/>
      <c r="B57" s="23" t="s">
        <v>115</v>
      </c>
      <c r="C57" s="24" t="s">
        <v>69</v>
      </c>
      <c r="D57" s="5" t="s">
        <v>72</v>
      </c>
      <c r="E57" s="63"/>
      <c r="F57" s="6">
        <v>8.0000000000000004E-4</v>
      </c>
      <c r="G57" s="139">
        <v>8.0000000000000004E-4</v>
      </c>
      <c r="H57" s="62">
        <v>8.0000000000000004E-4</v>
      </c>
      <c r="I57" s="10">
        <v>8.0000000000000004E-4</v>
      </c>
      <c r="J57" s="10">
        <v>8.0000000000000004E-4</v>
      </c>
      <c r="K57" s="17"/>
      <c r="L57" s="2"/>
    </row>
    <row r="58" spans="1:12" ht="12.6" customHeight="1">
      <c r="A58" s="160"/>
      <c r="B58" s="23" t="s">
        <v>32</v>
      </c>
      <c r="C58" s="24" t="s">
        <v>69</v>
      </c>
      <c r="D58" s="5" t="s">
        <v>72</v>
      </c>
      <c r="E58" s="56"/>
      <c r="F58" s="9" t="s">
        <v>120</v>
      </c>
      <c r="G58" s="140" t="s">
        <v>120</v>
      </c>
      <c r="H58" s="55" t="s">
        <v>120</v>
      </c>
      <c r="I58" s="48" t="s">
        <v>120</v>
      </c>
      <c r="J58" s="48" t="s">
        <v>120</v>
      </c>
      <c r="K58" s="49"/>
      <c r="L58" s="2"/>
    </row>
    <row r="59" spans="1:12" ht="12.6" customHeight="1">
      <c r="A59" s="160"/>
      <c r="B59" s="23" t="s">
        <v>33</v>
      </c>
      <c r="C59" s="24" t="s">
        <v>69</v>
      </c>
      <c r="D59" s="5" t="s">
        <v>72</v>
      </c>
      <c r="E59" s="63"/>
      <c r="F59" s="6" t="s">
        <v>114</v>
      </c>
      <c r="G59" s="139" t="s">
        <v>114</v>
      </c>
      <c r="H59" s="62" t="s">
        <v>114</v>
      </c>
      <c r="I59" s="10" t="s">
        <v>114</v>
      </c>
      <c r="J59" s="10" t="s">
        <v>114</v>
      </c>
      <c r="K59" s="17"/>
      <c r="L59" s="2"/>
    </row>
    <row r="60" spans="1:12" ht="12.6" customHeight="1">
      <c r="A60" s="160"/>
      <c r="B60" s="23" t="s">
        <v>113</v>
      </c>
      <c r="C60" s="24" t="s">
        <v>69</v>
      </c>
      <c r="D60" s="5" t="s">
        <v>72</v>
      </c>
      <c r="E60" s="63"/>
      <c r="F60" s="6" t="s">
        <v>109</v>
      </c>
      <c r="G60" s="139" t="s">
        <v>109</v>
      </c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1"/>
      <c r="B61" s="25" t="s">
        <v>112</v>
      </c>
      <c r="C61" s="26" t="s">
        <v>69</v>
      </c>
      <c r="D61" s="27" t="s">
        <v>72</v>
      </c>
      <c r="E61" s="61"/>
      <c r="F61" s="11" t="s">
        <v>111</v>
      </c>
      <c r="G61" s="141" t="s">
        <v>111</v>
      </c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69</v>
      </c>
      <c r="D62" s="35" t="s">
        <v>72</v>
      </c>
      <c r="E62" s="59">
        <v>0.06</v>
      </c>
      <c r="F62" s="58" t="s">
        <v>110</v>
      </c>
      <c r="G62" s="147" t="s">
        <v>110</v>
      </c>
      <c r="H62" s="57">
        <v>0.06</v>
      </c>
      <c r="I62" s="50" t="s">
        <v>110</v>
      </c>
      <c r="J62" s="50">
        <v>0.05</v>
      </c>
      <c r="K62" s="45"/>
      <c r="L62" s="2"/>
    </row>
    <row r="63" spans="1:12" ht="12.6" customHeight="1">
      <c r="A63" s="163"/>
      <c r="B63" s="23" t="s">
        <v>56</v>
      </c>
      <c r="C63" s="24" t="s">
        <v>69</v>
      </c>
      <c r="D63" s="5" t="s">
        <v>72</v>
      </c>
      <c r="E63" s="56">
        <v>6.0000000000000001E-3</v>
      </c>
      <c r="F63" s="9">
        <v>5.0000000000000001E-3</v>
      </c>
      <c r="G63" s="140" t="s">
        <v>109</v>
      </c>
      <c r="H63" s="55">
        <v>6.0000000000000001E-3</v>
      </c>
      <c r="I63" s="48" t="s">
        <v>109</v>
      </c>
      <c r="J63" s="48">
        <v>5.0000000000000001E-3</v>
      </c>
      <c r="K63" s="49"/>
      <c r="L63" s="2"/>
    </row>
    <row r="64" spans="1:12" ht="12.6" customHeight="1" thickBot="1">
      <c r="A64" s="164"/>
      <c r="B64" s="36" t="s">
        <v>35</v>
      </c>
      <c r="C64" s="37" t="s">
        <v>108</v>
      </c>
      <c r="D64" s="38" t="s">
        <v>72</v>
      </c>
      <c r="E64" s="54"/>
      <c r="F64" s="18" t="s">
        <v>106</v>
      </c>
      <c r="G64" s="148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105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264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177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0.54861111111111105</v>
      </c>
      <c r="F5" s="101">
        <v>0.55902777777777779</v>
      </c>
      <c r="G5" s="134">
        <v>0.56944444444444442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143</v>
      </c>
      <c r="D6" s="22" t="s">
        <v>143</v>
      </c>
      <c r="E6" s="65" t="s">
        <v>142</v>
      </c>
      <c r="F6" s="7" t="s">
        <v>253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190</v>
      </c>
      <c r="D7" s="5" t="s">
        <v>137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140</v>
      </c>
      <c r="D8" s="5" t="s">
        <v>137</v>
      </c>
      <c r="E8" s="100">
        <v>0.12</v>
      </c>
      <c r="F8" s="99">
        <v>0.72</v>
      </c>
      <c r="G8" s="137">
        <v>0.72</v>
      </c>
      <c r="H8" s="98">
        <v>0.72</v>
      </c>
      <c r="I8" s="97">
        <v>0.12</v>
      </c>
      <c r="J8" s="97">
        <v>0.52</v>
      </c>
      <c r="K8" s="17"/>
      <c r="L8" s="2"/>
    </row>
    <row r="9" spans="1:12" ht="12.6" customHeight="1">
      <c r="A9" s="160"/>
      <c r="B9" s="23" t="s">
        <v>3</v>
      </c>
      <c r="C9" s="24" t="s">
        <v>140</v>
      </c>
      <c r="D9" s="5" t="s">
        <v>139</v>
      </c>
      <c r="E9" s="100">
        <v>0.05</v>
      </c>
      <c r="F9" s="99">
        <v>5.8000000000000003E-2</v>
      </c>
      <c r="G9" s="137">
        <v>0.06</v>
      </c>
      <c r="H9" s="98">
        <v>0.06</v>
      </c>
      <c r="I9" s="97">
        <v>0.05</v>
      </c>
      <c r="J9" s="97">
        <v>5.6000000000000001E-2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139</v>
      </c>
      <c r="E10" s="96">
        <v>0.32</v>
      </c>
      <c r="F10" s="95">
        <v>0.15</v>
      </c>
      <c r="G10" s="139">
        <v>7.0000000000000007E-2</v>
      </c>
      <c r="H10" s="115">
        <v>0.32</v>
      </c>
      <c r="I10" s="94">
        <v>7.0000000000000007E-2</v>
      </c>
      <c r="J10" s="94">
        <v>0.18000000000000002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72</v>
      </c>
      <c r="E11" s="73">
        <v>0.06</v>
      </c>
      <c r="F11" s="72">
        <v>0.37</v>
      </c>
      <c r="G11" s="140">
        <v>0.16</v>
      </c>
      <c r="H11" s="119">
        <v>0.37</v>
      </c>
      <c r="I11" s="71">
        <v>0.06</v>
      </c>
      <c r="J11" s="71">
        <v>0.2</v>
      </c>
      <c r="K11" s="49"/>
      <c r="L11" s="2"/>
    </row>
    <row r="12" spans="1:12" ht="12.6" customHeight="1">
      <c r="A12" s="160"/>
      <c r="B12" s="23" t="s">
        <v>6</v>
      </c>
      <c r="C12" s="24" t="s">
        <v>84</v>
      </c>
      <c r="D12" s="5" t="s">
        <v>137</v>
      </c>
      <c r="E12" s="75">
        <v>24</v>
      </c>
      <c r="F12" s="74">
        <v>31.8</v>
      </c>
      <c r="G12" s="136">
        <v>21</v>
      </c>
      <c r="H12" s="78">
        <v>31.8</v>
      </c>
      <c r="I12" s="77">
        <v>21</v>
      </c>
      <c r="J12" s="77">
        <v>25.599999999999998</v>
      </c>
      <c r="K12" s="49"/>
      <c r="L12" s="2"/>
    </row>
    <row r="13" spans="1:12" ht="12.6" customHeight="1">
      <c r="A13" s="160"/>
      <c r="B13" s="23" t="s">
        <v>7</v>
      </c>
      <c r="C13" s="24" t="s">
        <v>138</v>
      </c>
      <c r="D13" s="5" t="s">
        <v>137</v>
      </c>
      <c r="E13" s="75">
        <v>23.5</v>
      </c>
      <c r="F13" s="74">
        <v>30</v>
      </c>
      <c r="G13" s="136">
        <v>17.8</v>
      </c>
      <c r="H13" s="78">
        <v>30</v>
      </c>
      <c r="I13" s="77">
        <v>17.8</v>
      </c>
      <c r="J13" s="77">
        <v>23.8</v>
      </c>
      <c r="K13" s="49"/>
      <c r="L13" s="2"/>
    </row>
    <row r="14" spans="1:12" ht="12.6" customHeight="1">
      <c r="A14" s="160"/>
      <c r="B14" s="23" t="s">
        <v>8</v>
      </c>
      <c r="C14" s="24" t="s">
        <v>137</v>
      </c>
      <c r="D14" s="5" t="s">
        <v>137</v>
      </c>
      <c r="E14" s="63" t="s">
        <v>136</v>
      </c>
      <c r="F14" s="6" t="s">
        <v>403</v>
      </c>
      <c r="G14" s="139" t="s">
        <v>136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72</v>
      </c>
      <c r="E15" s="56" t="s">
        <v>135</v>
      </c>
      <c r="F15" s="9">
        <v>80</v>
      </c>
      <c r="G15" s="140" t="s">
        <v>135</v>
      </c>
      <c r="H15" s="55" t="s">
        <v>135</v>
      </c>
      <c r="I15" s="48">
        <v>80</v>
      </c>
      <c r="J15" s="48">
        <v>93</v>
      </c>
      <c r="K15" s="49"/>
      <c r="L15" s="2"/>
    </row>
    <row r="16" spans="1:12" ht="12.6" customHeight="1">
      <c r="A16" s="160"/>
      <c r="B16" s="23" t="s">
        <v>10</v>
      </c>
      <c r="C16" s="24" t="s">
        <v>72</v>
      </c>
      <c r="D16" s="5" t="s">
        <v>72</v>
      </c>
      <c r="E16" s="63" t="s">
        <v>134</v>
      </c>
      <c r="F16" s="6" t="s">
        <v>133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72</v>
      </c>
      <c r="D17" s="27" t="s">
        <v>132</v>
      </c>
      <c r="E17" s="61" t="s">
        <v>131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187</v>
      </c>
      <c r="C18" s="21" t="s">
        <v>69</v>
      </c>
      <c r="D18" s="22" t="s">
        <v>65</v>
      </c>
      <c r="E18" s="93"/>
      <c r="F18" s="13"/>
      <c r="G18" s="142"/>
      <c r="H18" s="92"/>
      <c r="I18" s="40"/>
      <c r="J18" s="40"/>
      <c r="K18" s="113"/>
      <c r="L18" s="2"/>
    </row>
    <row r="19" spans="1:12" ht="12.6" customHeight="1">
      <c r="A19" s="160"/>
      <c r="B19" s="23" t="s">
        <v>46</v>
      </c>
      <c r="C19" s="24" t="s">
        <v>69</v>
      </c>
      <c r="D19" s="28" t="s">
        <v>39</v>
      </c>
      <c r="E19" s="88"/>
      <c r="F19" s="14"/>
      <c r="G19" s="143"/>
      <c r="H19" s="87"/>
      <c r="I19" s="15"/>
      <c r="J19" s="15"/>
      <c r="K19" s="109"/>
      <c r="L19" s="2"/>
    </row>
    <row r="20" spans="1:12" ht="12.6" customHeight="1">
      <c r="A20" s="160"/>
      <c r="B20" s="23" t="s">
        <v>129</v>
      </c>
      <c r="C20" s="24" t="s">
        <v>127</v>
      </c>
      <c r="D20" s="5" t="s">
        <v>38</v>
      </c>
      <c r="E20" s="88"/>
      <c r="F20" s="14"/>
      <c r="G20" s="143"/>
      <c r="H20" s="87"/>
      <c r="I20" s="15"/>
      <c r="J20" s="15"/>
      <c r="K20" s="109"/>
      <c r="L20" s="2"/>
    </row>
    <row r="21" spans="1:12" ht="12.6" customHeight="1">
      <c r="A21" s="160"/>
      <c r="B21" s="23" t="s">
        <v>128</v>
      </c>
      <c r="C21" s="24" t="s">
        <v>127</v>
      </c>
      <c r="D21" s="5" t="s">
        <v>40</v>
      </c>
      <c r="E21" s="88"/>
      <c r="F21" s="14"/>
      <c r="G21" s="143"/>
      <c r="H21" s="87"/>
      <c r="I21" s="15"/>
      <c r="J21" s="15"/>
      <c r="K21" s="109"/>
      <c r="L21" s="2"/>
    </row>
    <row r="22" spans="1:12" ht="12.6" customHeight="1">
      <c r="A22" s="160"/>
      <c r="B22" s="23" t="s">
        <v>47</v>
      </c>
      <c r="C22" s="24" t="s">
        <v>69</v>
      </c>
      <c r="D22" s="5" t="s">
        <v>38</v>
      </c>
      <c r="E22" s="88"/>
      <c r="F22" s="14"/>
      <c r="G22" s="143"/>
      <c r="H22" s="87"/>
      <c r="I22" s="15"/>
      <c r="J22" s="15"/>
      <c r="K22" s="109"/>
      <c r="L22" s="2"/>
    </row>
    <row r="23" spans="1:12" ht="12.6" customHeight="1">
      <c r="A23" s="160"/>
      <c r="B23" s="23" t="s">
        <v>86</v>
      </c>
      <c r="C23" s="24" t="s">
        <v>69</v>
      </c>
      <c r="D23" s="5" t="s">
        <v>61</v>
      </c>
      <c r="E23" s="88"/>
      <c r="F23" s="14"/>
      <c r="G23" s="143"/>
      <c r="H23" s="87"/>
      <c r="I23" s="15"/>
      <c r="J23" s="15"/>
      <c r="K23" s="109"/>
      <c r="L23" s="2"/>
    </row>
    <row r="24" spans="1:12" ht="12.6" customHeight="1">
      <c r="A24" s="160"/>
      <c r="B24" s="23" t="s">
        <v>87</v>
      </c>
      <c r="C24" s="24" t="s">
        <v>69</v>
      </c>
      <c r="D24" s="28" t="s">
        <v>39</v>
      </c>
      <c r="E24" s="88"/>
      <c r="F24" s="14"/>
      <c r="G24" s="143"/>
      <c r="H24" s="87"/>
      <c r="I24" s="15"/>
      <c r="J24" s="15"/>
      <c r="K24" s="109"/>
      <c r="L24" s="2"/>
    </row>
    <row r="25" spans="1:12" ht="12.6" customHeight="1">
      <c r="A25" s="160"/>
      <c r="B25" s="23" t="s">
        <v>12</v>
      </c>
      <c r="C25" s="24" t="s">
        <v>119</v>
      </c>
      <c r="D25" s="5" t="s">
        <v>41</v>
      </c>
      <c r="E25" s="88"/>
      <c r="F25" s="14"/>
      <c r="G25" s="143"/>
      <c r="H25" s="87"/>
      <c r="I25" s="15"/>
      <c r="J25" s="15"/>
      <c r="K25" s="109"/>
      <c r="L25" s="2"/>
    </row>
    <row r="26" spans="1:12" ht="12.6" customHeight="1">
      <c r="A26" s="160"/>
      <c r="B26" s="23" t="s">
        <v>13</v>
      </c>
      <c r="C26" s="24" t="s">
        <v>69</v>
      </c>
      <c r="D26" s="5" t="s">
        <v>45</v>
      </c>
      <c r="E26" s="88"/>
      <c r="F26" s="14"/>
      <c r="G26" s="143"/>
      <c r="H26" s="87"/>
      <c r="I26" s="15"/>
      <c r="J26" s="15"/>
      <c r="K26" s="109"/>
      <c r="L26" s="2"/>
    </row>
    <row r="27" spans="1:12" ht="12.6" customHeight="1">
      <c r="A27" s="160"/>
      <c r="B27" s="23" t="s">
        <v>14</v>
      </c>
      <c r="C27" s="24" t="s">
        <v>69</v>
      </c>
      <c r="D27" s="5" t="s">
        <v>62</v>
      </c>
      <c r="E27" s="88"/>
      <c r="F27" s="14"/>
      <c r="G27" s="143"/>
      <c r="H27" s="87"/>
      <c r="I27" s="15"/>
      <c r="J27" s="15"/>
      <c r="K27" s="109"/>
      <c r="L27" s="2"/>
    </row>
    <row r="28" spans="1:12" ht="12.6" customHeight="1">
      <c r="A28" s="160"/>
      <c r="B28" s="23" t="s">
        <v>15</v>
      </c>
      <c r="C28" s="24" t="s">
        <v>69</v>
      </c>
      <c r="D28" s="5" t="s">
        <v>58</v>
      </c>
      <c r="E28" s="88"/>
      <c r="F28" s="14"/>
      <c r="G28" s="143"/>
      <c r="H28" s="87"/>
      <c r="I28" s="15"/>
      <c r="J28" s="15"/>
      <c r="K28" s="109"/>
      <c r="L28" s="2"/>
    </row>
    <row r="29" spans="1:12" ht="12.6" customHeight="1">
      <c r="A29" s="160"/>
      <c r="B29" s="23" t="s">
        <v>263</v>
      </c>
      <c r="C29" s="24" t="s">
        <v>69</v>
      </c>
      <c r="D29" s="5" t="s">
        <v>42</v>
      </c>
      <c r="E29" s="88"/>
      <c r="F29" s="14"/>
      <c r="G29" s="143"/>
      <c r="H29" s="87"/>
      <c r="I29" s="15"/>
      <c r="J29" s="15"/>
      <c r="K29" s="109"/>
      <c r="L29" s="2"/>
    </row>
    <row r="30" spans="1:12" ht="12.6" customHeight="1">
      <c r="A30" s="160"/>
      <c r="B30" s="23" t="s">
        <v>16</v>
      </c>
      <c r="C30" s="24" t="s">
        <v>69</v>
      </c>
      <c r="D30" s="5" t="s">
        <v>60</v>
      </c>
      <c r="E30" s="88"/>
      <c r="F30" s="14"/>
      <c r="G30" s="143"/>
      <c r="H30" s="87"/>
      <c r="I30" s="15"/>
      <c r="J30" s="15"/>
      <c r="K30" s="109"/>
      <c r="L30" s="2"/>
    </row>
    <row r="31" spans="1:12" ht="12.6" customHeight="1">
      <c r="A31" s="160"/>
      <c r="B31" s="23" t="s">
        <v>17</v>
      </c>
      <c r="C31" s="24" t="s">
        <v>69</v>
      </c>
      <c r="D31" s="5" t="s">
        <v>63</v>
      </c>
      <c r="E31" s="88"/>
      <c r="F31" s="14"/>
      <c r="G31" s="143"/>
      <c r="H31" s="87"/>
      <c r="I31" s="15"/>
      <c r="J31" s="15"/>
      <c r="K31" s="109"/>
      <c r="L31" s="2"/>
    </row>
    <row r="32" spans="1:12" ht="12.6" customHeight="1">
      <c r="A32" s="160"/>
      <c r="B32" s="23" t="s">
        <v>18</v>
      </c>
      <c r="C32" s="24" t="s">
        <v>69</v>
      </c>
      <c r="D32" s="5" t="s">
        <v>38</v>
      </c>
      <c r="E32" s="88"/>
      <c r="F32" s="14"/>
      <c r="G32" s="143"/>
      <c r="H32" s="87"/>
      <c r="I32" s="15"/>
      <c r="J32" s="15"/>
      <c r="K32" s="109"/>
      <c r="L32" s="2"/>
    </row>
    <row r="33" spans="1:12" ht="12.6" customHeight="1">
      <c r="A33" s="160"/>
      <c r="B33" s="23" t="s">
        <v>19</v>
      </c>
      <c r="C33" s="24" t="s">
        <v>69</v>
      </c>
      <c r="D33" s="5" t="s">
        <v>38</v>
      </c>
      <c r="E33" s="88"/>
      <c r="F33" s="14"/>
      <c r="G33" s="143"/>
      <c r="H33" s="87"/>
      <c r="I33" s="15"/>
      <c r="J33" s="15"/>
      <c r="K33" s="109"/>
      <c r="L33" s="2"/>
    </row>
    <row r="34" spans="1:12" ht="12.6" customHeight="1">
      <c r="A34" s="160"/>
      <c r="B34" s="23" t="s">
        <v>20</v>
      </c>
      <c r="C34" s="24" t="s">
        <v>119</v>
      </c>
      <c r="D34" s="5" t="s">
        <v>64</v>
      </c>
      <c r="E34" s="88"/>
      <c r="F34" s="14"/>
      <c r="G34" s="143"/>
      <c r="H34" s="87"/>
      <c r="I34" s="15"/>
      <c r="J34" s="15"/>
      <c r="K34" s="109"/>
      <c r="L34" s="2"/>
    </row>
    <row r="35" spans="1:12" ht="12.6" customHeight="1">
      <c r="A35" s="160"/>
      <c r="B35" s="23" t="s">
        <v>21</v>
      </c>
      <c r="C35" s="24" t="s">
        <v>69</v>
      </c>
      <c r="D35" s="5" t="s">
        <v>63</v>
      </c>
      <c r="E35" s="88"/>
      <c r="F35" s="14"/>
      <c r="G35" s="143"/>
      <c r="H35" s="87"/>
      <c r="I35" s="15"/>
      <c r="J35" s="15"/>
      <c r="K35" s="109"/>
      <c r="L35" s="2"/>
    </row>
    <row r="36" spans="1:12" ht="12.6" customHeight="1">
      <c r="A36" s="160"/>
      <c r="B36" s="23" t="s">
        <v>22</v>
      </c>
      <c r="C36" s="24" t="s">
        <v>69</v>
      </c>
      <c r="D36" s="5" t="s">
        <v>65</v>
      </c>
      <c r="E36" s="88"/>
      <c r="F36" s="14"/>
      <c r="G36" s="143"/>
      <c r="H36" s="87"/>
      <c r="I36" s="15"/>
      <c r="J36" s="15"/>
      <c r="K36" s="109"/>
      <c r="L36" s="2"/>
    </row>
    <row r="37" spans="1:12" ht="12.6" customHeight="1">
      <c r="A37" s="160"/>
      <c r="B37" s="23" t="s">
        <v>23</v>
      </c>
      <c r="C37" s="24" t="s">
        <v>69</v>
      </c>
      <c r="D37" s="5" t="s">
        <v>41</v>
      </c>
      <c r="E37" s="88"/>
      <c r="F37" s="14"/>
      <c r="G37" s="143"/>
      <c r="H37" s="87"/>
      <c r="I37" s="15"/>
      <c r="J37" s="15"/>
      <c r="K37" s="109"/>
      <c r="L37" s="2"/>
    </row>
    <row r="38" spans="1:12" ht="12.6" customHeight="1">
      <c r="A38" s="160"/>
      <c r="B38" s="23" t="s">
        <v>24</v>
      </c>
      <c r="C38" s="24" t="s">
        <v>69</v>
      </c>
      <c r="D38" s="5" t="s">
        <v>38</v>
      </c>
      <c r="E38" s="88"/>
      <c r="F38" s="14"/>
      <c r="G38" s="143"/>
      <c r="H38" s="87"/>
      <c r="I38" s="15"/>
      <c r="J38" s="15"/>
      <c r="K38" s="109"/>
      <c r="L38" s="2"/>
    </row>
    <row r="39" spans="1:12" ht="12.6" customHeight="1">
      <c r="A39" s="160"/>
      <c r="B39" s="23" t="s">
        <v>262</v>
      </c>
      <c r="C39" s="24" t="s">
        <v>69</v>
      </c>
      <c r="D39" s="5" t="s">
        <v>38</v>
      </c>
      <c r="E39" s="88"/>
      <c r="F39" s="14"/>
      <c r="G39" s="143"/>
      <c r="H39" s="87"/>
      <c r="I39" s="15"/>
      <c r="J39" s="15"/>
      <c r="K39" s="109"/>
      <c r="L39" s="2"/>
    </row>
    <row r="40" spans="1:12" ht="12.6" customHeight="1">
      <c r="A40" s="160"/>
      <c r="B40" s="23" t="s">
        <v>92</v>
      </c>
      <c r="C40" s="24" t="s">
        <v>119</v>
      </c>
      <c r="D40" s="5" t="s">
        <v>72</v>
      </c>
      <c r="E40" s="112">
        <v>1.6</v>
      </c>
      <c r="F40" s="58">
        <v>0.98</v>
      </c>
      <c r="G40" s="143">
        <v>1.5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69</v>
      </c>
      <c r="D41" s="5" t="s">
        <v>72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69</v>
      </c>
      <c r="D42" s="5" t="s">
        <v>94</v>
      </c>
      <c r="E42" s="112">
        <v>1.6</v>
      </c>
      <c r="F42" s="111">
        <v>1</v>
      </c>
      <c r="G42" s="143">
        <v>1.5</v>
      </c>
      <c r="H42" s="118">
        <v>1.6</v>
      </c>
      <c r="I42" s="110">
        <v>1</v>
      </c>
      <c r="J42" s="110">
        <v>1.4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69</v>
      </c>
      <c r="D43" s="5" t="s">
        <v>66</v>
      </c>
      <c r="E43" s="88"/>
      <c r="F43" s="14"/>
      <c r="G43" s="143"/>
      <c r="H43" s="87"/>
      <c r="I43" s="15"/>
      <c r="J43" s="15"/>
      <c r="K43" s="109"/>
      <c r="L43" s="2"/>
    </row>
    <row r="44" spans="1:12" ht="12.6" customHeight="1">
      <c r="A44" s="160"/>
      <c r="B44" s="23" t="s">
        <v>49</v>
      </c>
      <c r="C44" s="24" t="s">
        <v>69</v>
      </c>
      <c r="D44" s="5" t="s">
        <v>90</v>
      </c>
      <c r="E44" s="88"/>
      <c r="F44" s="14"/>
      <c r="G44" s="143"/>
      <c r="H44" s="87"/>
      <c r="I44" s="15"/>
      <c r="J44" s="15"/>
      <c r="K44" s="109"/>
      <c r="L44" s="2"/>
    </row>
    <row r="45" spans="1:12" ht="12.6" customHeight="1">
      <c r="A45" s="161"/>
      <c r="B45" s="29" t="s">
        <v>91</v>
      </c>
      <c r="C45" s="30" t="s">
        <v>69</v>
      </c>
      <c r="D45" s="131" t="s">
        <v>40</v>
      </c>
      <c r="E45" s="85"/>
      <c r="F45" s="16"/>
      <c r="G45" s="145"/>
      <c r="H45" s="84"/>
      <c r="I45" s="41"/>
      <c r="J45" s="41"/>
      <c r="K45" s="108"/>
      <c r="L45" s="2"/>
    </row>
    <row r="46" spans="1:12" ht="12.6" customHeight="1">
      <c r="A46" s="159" t="s">
        <v>30</v>
      </c>
      <c r="B46" s="20" t="s">
        <v>78</v>
      </c>
      <c r="C46" s="21" t="s">
        <v>72</v>
      </c>
      <c r="D46" s="31" t="s">
        <v>43</v>
      </c>
      <c r="E46" s="83">
        <v>8.8000000000000007</v>
      </c>
      <c r="F46" s="82">
        <v>9</v>
      </c>
      <c r="G46" s="146">
        <v>8.8000000000000007</v>
      </c>
      <c r="H46" s="81">
        <v>9</v>
      </c>
      <c r="I46" s="80">
        <v>8.8000000000000007</v>
      </c>
      <c r="J46" s="80">
        <v>8.9</v>
      </c>
      <c r="K46" s="79">
        <f>3-(COUNTIF(E46:G46,"&lt;=8.5")-COUNTIF(E46:G46,"&lt;6.5"))</f>
        <v>3</v>
      </c>
      <c r="L46" s="2"/>
    </row>
    <row r="47" spans="1:12" ht="12.6" customHeight="1">
      <c r="A47" s="160"/>
      <c r="B47" s="23" t="s">
        <v>74</v>
      </c>
      <c r="C47" s="24" t="s">
        <v>69</v>
      </c>
      <c r="D47" s="5" t="s">
        <v>261</v>
      </c>
      <c r="E47" s="75">
        <v>1.4</v>
      </c>
      <c r="F47" s="74">
        <v>1.6</v>
      </c>
      <c r="G47" s="136">
        <v>0.7</v>
      </c>
      <c r="H47" s="78">
        <v>1.6</v>
      </c>
      <c r="I47" s="77">
        <v>0.7</v>
      </c>
      <c r="J47" s="77">
        <v>1.2</v>
      </c>
      <c r="K47" s="67">
        <f>COUNTIF(E47:G47,"&gt;2")</f>
        <v>0</v>
      </c>
      <c r="L47" s="2"/>
    </row>
    <row r="48" spans="1:12" ht="12.6" customHeight="1">
      <c r="A48" s="160"/>
      <c r="B48" s="23" t="s">
        <v>75</v>
      </c>
      <c r="C48" s="24" t="s">
        <v>119</v>
      </c>
      <c r="D48" s="5" t="s">
        <v>72</v>
      </c>
      <c r="E48" s="75">
        <v>2.8</v>
      </c>
      <c r="F48" s="74">
        <v>2.2999999999999998</v>
      </c>
      <c r="G48" s="136">
        <v>2.2999999999999998</v>
      </c>
      <c r="H48" s="78">
        <v>2.8</v>
      </c>
      <c r="I48" s="77">
        <v>2.2999999999999998</v>
      </c>
      <c r="J48" s="77">
        <v>2.5</v>
      </c>
      <c r="K48" s="67"/>
      <c r="L48" s="2"/>
    </row>
    <row r="49" spans="1:12" ht="12.6" customHeight="1">
      <c r="A49" s="160"/>
      <c r="B49" s="23" t="s">
        <v>260</v>
      </c>
      <c r="C49" s="24" t="s">
        <v>69</v>
      </c>
      <c r="D49" s="5" t="s">
        <v>71</v>
      </c>
      <c r="E49" s="56">
        <v>5</v>
      </c>
      <c r="F49" s="9">
        <v>9</v>
      </c>
      <c r="G49" s="140">
        <v>1</v>
      </c>
      <c r="H49" s="55">
        <v>9</v>
      </c>
      <c r="I49" s="48">
        <v>1</v>
      </c>
      <c r="J49" s="48">
        <v>5</v>
      </c>
      <c r="K49" s="67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69</v>
      </c>
      <c r="D50" s="5" t="s">
        <v>67</v>
      </c>
      <c r="E50" s="75">
        <v>12.9</v>
      </c>
      <c r="F50" s="74">
        <v>9.4</v>
      </c>
      <c r="G50" s="140">
        <v>11.1</v>
      </c>
      <c r="H50" s="55">
        <v>12.9</v>
      </c>
      <c r="I50" s="48">
        <v>9.4</v>
      </c>
      <c r="J50" s="77">
        <v>11.1</v>
      </c>
      <c r="K50" s="67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259</v>
      </c>
      <c r="D51" s="5" t="s">
        <v>44</v>
      </c>
      <c r="E51" s="56">
        <v>1400</v>
      </c>
      <c r="F51" s="9">
        <v>7900</v>
      </c>
      <c r="G51" s="140">
        <v>170</v>
      </c>
      <c r="H51" s="55">
        <v>7900</v>
      </c>
      <c r="I51" s="48">
        <v>170</v>
      </c>
      <c r="J51" s="48">
        <v>3200</v>
      </c>
      <c r="K51" s="67">
        <f>COUNTIF(E51:G51,"&gt;1000")</f>
        <v>2</v>
      </c>
      <c r="L51" s="2"/>
    </row>
    <row r="52" spans="1:12" ht="12.6" customHeight="1">
      <c r="A52" s="160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119</v>
      </c>
      <c r="D53" s="5" t="s">
        <v>72</v>
      </c>
      <c r="E53" s="75">
        <v>2</v>
      </c>
      <c r="F53" s="74">
        <v>1.2</v>
      </c>
      <c r="G53" s="136">
        <v>1.8</v>
      </c>
      <c r="H53" s="78">
        <v>2</v>
      </c>
      <c r="I53" s="77">
        <v>1.2</v>
      </c>
      <c r="J53" s="77">
        <v>1.7</v>
      </c>
      <c r="K53" s="67"/>
      <c r="L53" s="2"/>
    </row>
    <row r="54" spans="1:12" ht="12.6" customHeight="1">
      <c r="A54" s="160"/>
      <c r="B54" s="23" t="s">
        <v>29</v>
      </c>
      <c r="C54" s="24" t="s">
        <v>69</v>
      </c>
      <c r="D54" s="5" t="s">
        <v>257</v>
      </c>
      <c r="E54" s="70">
        <v>4.7E-2</v>
      </c>
      <c r="F54" s="69">
        <v>4.2000000000000003E-2</v>
      </c>
      <c r="G54" s="140">
        <v>6.9000000000000006E-2</v>
      </c>
      <c r="H54" s="55">
        <v>6.9000000000000006E-2</v>
      </c>
      <c r="I54" s="68">
        <v>4.2000000000000003E-2</v>
      </c>
      <c r="J54" s="68">
        <v>5.2999999999999999E-2</v>
      </c>
      <c r="K54" s="67"/>
      <c r="L54" s="2"/>
    </row>
    <row r="55" spans="1:12" ht="12.6" customHeight="1">
      <c r="A55" s="160"/>
      <c r="B55" s="23" t="s">
        <v>258</v>
      </c>
      <c r="C55" s="24" t="s">
        <v>69</v>
      </c>
      <c r="D55" s="5" t="s">
        <v>104</v>
      </c>
      <c r="E55" s="56"/>
      <c r="F55" s="9"/>
      <c r="G55" s="140"/>
      <c r="H55" s="55"/>
      <c r="I55" s="48"/>
      <c r="J55" s="48"/>
      <c r="K55" s="108"/>
      <c r="L55" s="2"/>
    </row>
    <row r="56" spans="1:12" ht="12.6" customHeight="1">
      <c r="A56" s="159" t="s">
        <v>36</v>
      </c>
      <c r="B56" s="20" t="s">
        <v>31</v>
      </c>
      <c r="C56" s="21" t="s">
        <v>69</v>
      </c>
      <c r="D56" s="22" t="s">
        <v>72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0"/>
      <c r="B57" s="23" t="s">
        <v>115</v>
      </c>
      <c r="C57" s="24" t="s">
        <v>119</v>
      </c>
      <c r="D57" s="5" t="s">
        <v>72</v>
      </c>
      <c r="E57" s="63"/>
      <c r="F57" s="6"/>
      <c r="G57" s="139"/>
      <c r="H57" s="62"/>
      <c r="I57" s="10"/>
      <c r="J57" s="10"/>
      <c r="K57" s="17"/>
      <c r="L57" s="2"/>
    </row>
    <row r="58" spans="1:12" ht="12.6" customHeight="1">
      <c r="A58" s="160"/>
      <c r="B58" s="23" t="s">
        <v>32</v>
      </c>
      <c r="C58" s="24" t="s">
        <v>119</v>
      </c>
      <c r="D58" s="5" t="s">
        <v>72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0"/>
      <c r="B59" s="23" t="s">
        <v>33</v>
      </c>
      <c r="C59" s="24" t="s">
        <v>119</v>
      </c>
      <c r="D59" s="5" t="s">
        <v>257</v>
      </c>
      <c r="E59" s="63"/>
      <c r="F59" s="6"/>
      <c r="G59" s="139"/>
      <c r="H59" s="62"/>
      <c r="I59" s="10"/>
      <c r="J59" s="10"/>
      <c r="K59" s="17"/>
      <c r="L59" s="2"/>
    </row>
    <row r="60" spans="1:12" ht="12.6" customHeight="1">
      <c r="A60" s="160"/>
      <c r="B60" s="23" t="s">
        <v>256</v>
      </c>
      <c r="C60" s="24" t="s">
        <v>69</v>
      </c>
      <c r="D60" s="5" t="s">
        <v>72</v>
      </c>
      <c r="E60" s="63"/>
      <c r="F60" s="6"/>
      <c r="G60" s="139"/>
      <c r="H60" s="62"/>
      <c r="I60" s="10"/>
      <c r="J60" s="10"/>
      <c r="K60" s="17"/>
      <c r="L60" s="2"/>
    </row>
    <row r="61" spans="1:12" ht="12.6" customHeight="1">
      <c r="A61" s="161"/>
      <c r="B61" s="25" t="s">
        <v>112</v>
      </c>
      <c r="C61" s="26" t="s">
        <v>119</v>
      </c>
      <c r="D61" s="27" t="s">
        <v>72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119</v>
      </c>
      <c r="D62" s="35" t="s">
        <v>72</v>
      </c>
      <c r="E62" s="88">
        <v>0.04</v>
      </c>
      <c r="F62" s="14" t="s">
        <v>110</v>
      </c>
      <c r="G62" s="147" t="s">
        <v>110</v>
      </c>
      <c r="H62" s="57">
        <v>0.04</v>
      </c>
      <c r="I62" s="50" t="s">
        <v>110</v>
      </c>
      <c r="J62" s="50">
        <v>0.04</v>
      </c>
      <c r="K62" s="45"/>
      <c r="L62" s="2"/>
    </row>
    <row r="63" spans="1:12" ht="12.6" customHeight="1">
      <c r="A63" s="163"/>
      <c r="B63" s="23" t="s">
        <v>56</v>
      </c>
      <c r="C63" s="24" t="s">
        <v>69</v>
      </c>
      <c r="D63" s="5" t="s">
        <v>72</v>
      </c>
      <c r="E63" s="70">
        <v>3.3000000000000002E-2</v>
      </c>
      <c r="F63" s="69">
        <v>1.7999999999999999E-2</v>
      </c>
      <c r="G63" s="140">
        <v>5.8999999999999997E-2</v>
      </c>
      <c r="H63" s="55">
        <v>5.8999999999999997E-2</v>
      </c>
      <c r="I63" s="48">
        <v>1.7999999999999999E-2</v>
      </c>
      <c r="J63" s="68">
        <v>3.6999999999999998E-2</v>
      </c>
      <c r="K63" s="49"/>
      <c r="L63" s="2"/>
    </row>
    <row r="64" spans="1:12" ht="12.6" customHeight="1" thickBot="1">
      <c r="A64" s="164"/>
      <c r="B64" s="36" t="s">
        <v>35</v>
      </c>
      <c r="C64" s="37" t="s">
        <v>69</v>
      </c>
      <c r="D64" s="38" t="s">
        <v>72</v>
      </c>
      <c r="E64" s="54"/>
      <c r="F64" s="18"/>
      <c r="G64" s="148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255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276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275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0.40972222222222227</v>
      </c>
      <c r="F5" s="101">
        <v>0.40972222222222227</v>
      </c>
      <c r="G5" s="134">
        <v>0.41388888888888892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143</v>
      </c>
      <c r="D6" s="22" t="s">
        <v>143</v>
      </c>
      <c r="E6" s="65" t="s">
        <v>253</v>
      </c>
      <c r="F6" s="7" t="s">
        <v>253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274</v>
      </c>
      <c r="D7" s="5" t="s">
        <v>132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273</v>
      </c>
      <c r="D8" s="5" t="s">
        <v>182</v>
      </c>
      <c r="E8" s="100">
        <v>0.24</v>
      </c>
      <c r="F8" s="99">
        <v>0.35</v>
      </c>
      <c r="G8" s="137">
        <v>0.24</v>
      </c>
      <c r="H8" s="98">
        <v>0.35</v>
      </c>
      <c r="I8" s="97">
        <v>0.24</v>
      </c>
      <c r="J8" s="97">
        <v>0.27700000000000002</v>
      </c>
      <c r="K8" s="17"/>
      <c r="L8" s="2"/>
    </row>
    <row r="9" spans="1:12" ht="12.6" customHeight="1">
      <c r="A9" s="160"/>
      <c r="B9" s="23" t="s">
        <v>3</v>
      </c>
      <c r="C9" s="24" t="s">
        <v>273</v>
      </c>
      <c r="D9" s="5" t="s">
        <v>182</v>
      </c>
      <c r="E9" s="100">
        <v>0.05</v>
      </c>
      <c r="F9" s="99">
        <v>0.05</v>
      </c>
      <c r="G9" s="137">
        <v>0.05</v>
      </c>
      <c r="H9" s="98">
        <v>0.05</v>
      </c>
      <c r="I9" s="97">
        <v>0.05</v>
      </c>
      <c r="J9" s="97">
        <v>5.000000000000001E-2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72</v>
      </c>
      <c r="E10" s="96">
        <v>0.24</v>
      </c>
      <c r="F10" s="95">
        <v>0.28000000000000003</v>
      </c>
      <c r="G10" s="139">
        <v>0.13</v>
      </c>
      <c r="H10" s="115">
        <v>0.28000000000000003</v>
      </c>
      <c r="I10" s="94">
        <v>0.13</v>
      </c>
      <c r="J10" s="94">
        <v>0.22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245</v>
      </c>
      <c r="E11" s="73">
        <v>0.38</v>
      </c>
      <c r="F11" s="72">
        <v>0.65</v>
      </c>
      <c r="G11" s="140">
        <v>0.18</v>
      </c>
      <c r="H11" s="119">
        <v>0.65</v>
      </c>
      <c r="I11" s="71">
        <v>0.18</v>
      </c>
      <c r="J11" s="71">
        <v>0.4</v>
      </c>
      <c r="K11" s="49"/>
      <c r="L11" s="2"/>
    </row>
    <row r="12" spans="1:12" ht="12.6" customHeight="1">
      <c r="A12" s="160"/>
      <c r="B12" s="23" t="s">
        <v>6</v>
      </c>
      <c r="C12" s="24" t="s">
        <v>138</v>
      </c>
      <c r="D12" s="5" t="s">
        <v>72</v>
      </c>
      <c r="E12" s="75">
        <v>24</v>
      </c>
      <c r="F12" s="74">
        <v>31.8</v>
      </c>
      <c r="G12" s="136">
        <v>17</v>
      </c>
      <c r="H12" s="78">
        <v>31.8</v>
      </c>
      <c r="I12" s="77">
        <v>17</v>
      </c>
      <c r="J12" s="77">
        <v>24.3</v>
      </c>
      <c r="K12" s="49"/>
      <c r="L12" s="2"/>
    </row>
    <row r="13" spans="1:12" ht="12.6" customHeight="1">
      <c r="A13" s="160"/>
      <c r="B13" s="23" t="s">
        <v>7</v>
      </c>
      <c r="C13" s="24" t="s">
        <v>84</v>
      </c>
      <c r="D13" s="5" t="s">
        <v>72</v>
      </c>
      <c r="E13" s="75">
        <v>21.5</v>
      </c>
      <c r="F13" s="74">
        <v>23</v>
      </c>
      <c r="G13" s="136">
        <v>12</v>
      </c>
      <c r="H13" s="78">
        <v>23</v>
      </c>
      <c r="I13" s="77">
        <v>12</v>
      </c>
      <c r="J13" s="77">
        <v>18.8</v>
      </c>
      <c r="K13" s="49"/>
      <c r="L13" s="2"/>
    </row>
    <row r="14" spans="1:12" ht="12.6" customHeight="1">
      <c r="A14" s="160"/>
      <c r="B14" s="23" t="s">
        <v>8</v>
      </c>
      <c r="C14" s="24" t="s">
        <v>72</v>
      </c>
      <c r="D14" s="5" t="s">
        <v>137</v>
      </c>
      <c r="E14" s="63" t="s">
        <v>136</v>
      </c>
      <c r="F14" s="6" t="s">
        <v>136</v>
      </c>
      <c r="G14" s="139" t="s">
        <v>136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182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0"/>
      <c r="B16" s="23" t="s">
        <v>10</v>
      </c>
      <c r="C16" s="24" t="s">
        <v>72</v>
      </c>
      <c r="D16" s="5" t="s">
        <v>72</v>
      </c>
      <c r="E16" s="63" t="s">
        <v>134</v>
      </c>
      <c r="F16" s="6" t="s">
        <v>134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72</v>
      </c>
      <c r="D17" s="27" t="s">
        <v>182</v>
      </c>
      <c r="E17" s="61" t="s">
        <v>400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187</v>
      </c>
      <c r="C18" s="21" t="s">
        <v>69</v>
      </c>
      <c r="D18" s="22" t="s">
        <v>65</v>
      </c>
      <c r="E18" s="93"/>
      <c r="F18" s="13"/>
      <c r="G18" s="142"/>
      <c r="H18" s="92"/>
      <c r="I18" s="40"/>
      <c r="J18" s="40"/>
      <c r="K18" s="113"/>
      <c r="L18" s="2"/>
    </row>
    <row r="19" spans="1:12" ht="12.6" customHeight="1">
      <c r="A19" s="160"/>
      <c r="B19" s="23" t="s">
        <v>46</v>
      </c>
      <c r="C19" s="24" t="s">
        <v>69</v>
      </c>
      <c r="D19" s="28" t="s">
        <v>39</v>
      </c>
      <c r="E19" s="88"/>
      <c r="F19" s="14"/>
      <c r="G19" s="143"/>
      <c r="H19" s="87"/>
      <c r="I19" s="15"/>
      <c r="J19" s="15"/>
      <c r="K19" s="109"/>
      <c r="L19" s="2"/>
    </row>
    <row r="20" spans="1:12" ht="12.6" customHeight="1">
      <c r="A20" s="160"/>
      <c r="B20" s="23" t="s">
        <v>186</v>
      </c>
      <c r="C20" s="24" t="s">
        <v>69</v>
      </c>
      <c r="D20" s="5" t="s">
        <v>38</v>
      </c>
      <c r="E20" s="88"/>
      <c r="F20" s="14"/>
      <c r="G20" s="143"/>
      <c r="H20" s="87"/>
      <c r="I20" s="15"/>
      <c r="J20" s="15"/>
      <c r="K20" s="109"/>
      <c r="L20" s="2"/>
    </row>
    <row r="21" spans="1:12" ht="12.6" customHeight="1">
      <c r="A21" s="160"/>
      <c r="B21" s="23" t="s">
        <v>85</v>
      </c>
      <c r="C21" s="24" t="s">
        <v>69</v>
      </c>
      <c r="D21" s="5" t="s">
        <v>40</v>
      </c>
      <c r="E21" s="88"/>
      <c r="F21" s="14"/>
      <c r="G21" s="143"/>
      <c r="H21" s="87"/>
      <c r="I21" s="15"/>
      <c r="J21" s="15"/>
      <c r="K21" s="109"/>
      <c r="L21" s="2"/>
    </row>
    <row r="22" spans="1:12" ht="12.6" customHeight="1">
      <c r="A22" s="160"/>
      <c r="B22" s="23" t="s">
        <v>47</v>
      </c>
      <c r="C22" s="24" t="s">
        <v>69</v>
      </c>
      <c r="D22" s="5" t="s">
        <v>38</v>
      </c>
      <c r="E22" s="88"/>
      <c r="F22" s="14"/>
      <c r="G22" s="143"/>
      <c r="H22" s="87"/>
      <c r="I22" s="15"/>
      <c r="J22" s="15"/>
      <c r="K22" s="109"/>
      <c r="L22" s="2"/>
    </row>
    <row r="23" spans="1:12" ht="12.6" customHeight="1">
      <c r="A23" s="160"/>
      <c r="B23" s="23" t="s">
        <v>272</v>
      </c>
      <c r="C23" s="24" t="s">
        <v>271</v>
      </c>
      <c r="D23" s="5" t="s">
        <v>61</v>
      </c>
      <c r="E23" s="88"/>
      <c r="F23" s="14"/>
      <c r="G23" s="143"/>
      <c r="H23" s="87"/>
      <c r="I23" s="15"/>
      <c r="J23" s="15"/>
      <c r="K23" s="109"/>
      <c r="L23" s="2"/>
    </row>
    <row r="24" spans="1:12" ht="12.6" customHeight="1">
      <c r="A24" s="160"/>
      <c r="B24" s="23" t="s">
        <v>270</v>
      </c>
      <c r="C24" s="24" t="s">
        <v>69</v>
      </c>
      <c r="D24" s="28" t="s">
        <v>39</v>
      </c>
      <c r="E24" s="88"/>
      <c r="F24" s="14"/>
      <c r="G24" s="143"/>
      <c r="H24" s="87"/>
      <c r="I24" s="15"/>
      <c r="J24" s="15"/>
      <c r="K24" s="109"/>
      <c r="L24" s="2"/>
    </row>
    <row r="25" spans="1:12" ht="12.6" customHeight="1">
      <c r="A25" s="160"/>
      <c r="B25" s="23" t="s">
        <v>12</v>
      </c>
      <c r="C25" s="24" t="s">
        <v>69</v>
      </c>
      <c r="D25" s="5" t="s">
        <v>41</v>
      </c>
      <c r="E25" s="88"/>
      <c r="F25" s="14"/>
      <c r="G25" s="143"/>
      <c r="H25" s="87"/>
      <c r="I25" s="15"/>
      <c r="J25" s="15"/>
      <c r="K25" s="109"/>
      <c r="L25" s="2"/>
    </row>
    <row r="26" spans="1:12" ht="12.6" customHeight="1">
      <c r="A26" s="160"/>
      <c r="B26" s="23" t="s">
        <v>13</v>
      </c>
      <c r="C26" s="24" t="s">
        <v>69</v>
      </c>
      <c r="D26" s="5" t="s">
        <v>45</v>
      </c>
      <c r="E26" s="88"/>
      <c r="F26" s="14"/>
      <c r="G26" s="143"/>
      <c r="H26" s="87"/>
      <c r="I26" s="15"/>
      <c r="J26" s="15"/>
      <c r="K26" s="109"/>
      <c r="L26" s="2"/>
    </row>
    <row r="27" spans="1:12" ht="12.6" customHeight="1">
      <c r="A27" s="160"/>
      <c r="B27" s="23" t="s">
        <v>14</v>
      </c>
      <c r="C27" s="24" t="s">
        <v>69</v>
      </c>
      <c r="D27" s="5" t="s">
        <v>62</v>
      </c>
      <c r="E27" s="88"/>
      <c r="F27" s="14"/>
      <c r="G27" s="143"/>
      <c r="H27" s="87"/>
      <c r="I27" s="15"/>
      <c r="J27" s="15"/>
      <c r="K27" s="109"/>
      <c r="L27" s="2"/>
    </row>
    <row r="28" spans="1:12" ht="12.6" customHeight="1">
      <c r="A28" s="160"/>
      <c r="B28" s="23" t="s">
        <v>15</v>
      </c>
      <c r="C28" s="24" t="s">
        <v>119</v>
      </c>
      <c r="D28" s="5" t="s">
        <v>58</v>
      </c>
      <c r="E28" s="88"/>
      <c r="F28" s="14"/>
      <c r="G28" s="143"/>
      <c r="H28" s="87"/>
      <c r="I28" s="15"/>
      <c r="J28" s="15"/>
      <c r="K28" s="109"/>
      <c r="L28" s="2"/>
    </row>
    <row r="29" spans="1:12" ht="12.6" customHeight="1">
      <c r="A29" s="160"/>
      <c r="B29" s="23" t="s">
        <v>88</v>
      </c>
      <c r="C29" s="24" t="s">
        <v>108</v>
      </c>
      <c r="D29" s="5" t="s">
        <v>42</v>
      </c>
      <c r="E29" s="88"/>
      <c r="F29" s="14"/>
      <c r="G29" s="143"/>
      <c r="H29" s="87"/>
      <c r="I29" s="15"/>
      <c r="J29" s="15"/>
      <c r="K29" s="109"/>
      <c r="L29" s="2"/>
    </row>
    <row r="30" spans="1:12" ht="12.6" customHeight="1">
      <c r="A30" s="160"/>
      <c r="B30" s="23" t="s">
        <v>16</v>
      </c>
      <c r="C30" s="24" t="s">
        <v>69</v>
      </c>
      <c r="D30" s="5" t="s">
        <v>60</v>
      </c>
      <c r="E30" s="88"/>
      <c r="F30" s="14"/>
      <c r="G30" s="143"/>
      <c r="H30" s="87"/>
      <c r="I30" s="15"/>
      <c r="J30" s="15"/>
      <c r="K30" s="109"/>
      <c r="L30" s="2"/>
    </row>
    <row r="31" spans="1:12" ht="12.6" customHeight="1">
      <c r="A31" s="160"/>
      <c r="B31" s="23" t="s">
        <v>17</v>
      </c>
      <c r="C31" s="24" t="s">
        <v>108</v>
      </c>
      <c r="D31" s="5" t="s">
        <v>63</v>
      </c>
      <c r="E31" s="88"/>
      <c r="F31" s="14"/>
      <c r="G31" s="143"/>
      <c r="H31" s="87"/>
      <c r="I31" s="15"/>
      <c r="J31" s="15"/>
      <c r="K31" s="109"/>
      <c r="L31" s="2"/>
    </row>
    <row r="32" spans="1:12" ht="12.6" customHeight="1">
      <c r="A32" s="160"/>
      <c r="B32" s="23" t="s">
        <v>18</v>
      </c>
      <c r="C32" s="24" t="s">
        <v>69</v>
      </c>
      <c r="D32" s="5" t="s">
        <v>38</v>
      </c>
      <c r="E32" s="88"/>
      <c r="F32" s="14"/>
      <c r="G32" s="143"/>
      <c r="H32" s="87"/>
      <c r="I32" s="15"/>
      <c r="J32" s="15"/>
      <c r="K32" s="109"/>
      <c r="L32" s="2"/>
    </row>
    <row r="33" spans="1:12" ht="12.6" customHeight="1">
      <c r="A33" s="160"/>
      <c r="B33" s="23" t="s">
        <v>19</v>
      </c>
      <c r="C33" s="24" t="s">
        <v>108</v>
      </c>
      <c r="D33" s="5" t="s">
        <v>38</v>
      </c>
      <c r="E33" s="88"/>
      <c r="F33" s="14"/>
      <c r="G33" s="143"/>
      <c r="H33" s="87"/>
      <c r="I33" s="15"/>
      <c r="J33" s="15"/>
      <c r="K33" s="109"/>
      <c r="L33" s="2"/>
    </row>
    <row r="34" spans="1:12" ht="12.6" customHeight="1">
      <c r="A34" s="160"/>
      <c r="B34" s="23" t="s">
        <v>20</v>
      </c>
      <c r="C34" s="24" t="s">
        <v>69</v>
      </c>
      <c r="D34" s="5" t="s">
        <v>64</v>
      </c>
      <c r="E34" s="88"/>
      <c r="F34" s="14"/>
      <c r="G34" s="143"/>
      <c r="H34" s="87"/>
      <c r="I34" s="15"/>
      <c r="J34" s="15"/>
      <c r="K34" s="109"/>
      <c r="L34" s="2"/>
    </row>
    <row r="35" spans="1:12" ht="12.6" customHeight="1">
      <c r="A35" s="160"/>
      <c r="B35" s="23" t="s">
        <v>21</v>
      </c>
      <c r="C35" s="24" t="s">
        <v>69</v>
      </c>
      <c r="D35" s="5" t="s">
        <v>63</v>
      </c>
      <c r="E35" s="88"/>
      <c r="F35" s="14"/>
      <c r="G35" s="143"/>
      <c r="H35" s="87"/>
      <c r="I35" s="15"/>
      <c r="J35" s="15"/>
      <c r="K35" s="109"/>
      <c r="L35" s="2"/>
    </row>
    <row r="36" spans="1:12" ht="12.6" customHeight="1">
      <c r="A36" s="160"/>
      <c r="B36" s="23" t="s">
        <v>22</v>
      </c>
      <c r="C36" s="24" t="s">
        <v>243</v>
      </c>
      <c r="D36" s="5" t="s">
        <v>65</v>
      </c>
      <c r="E36" s="88"/>
      <c r="F36" s="14"/>
      <c r="G36" s="143"/>
      <c r="H36" s="87"/>
      <c r="I36" s="15"/>
      <c r="J36" s="15"/>
      <c r="K36" s="109"/>
      <c r="L36" s="2"/>
    </row>
    <row r="37" spans="1:12" ht="12.6" customHeight="1">
      <c r="A37" s="160"/>
      <c r="B37" s="23" t="s">
        <v>23</v>
      </c>
      <c r="C37" s="24" t="s">
        <v>69</v>
      </c>
      <c r="D37" s="5" t="s">
        <v>41</v>
      </c>
      <c r="E37" s="88"/>
      <c r="F37" s="14"/>
      <c r="G37" s="143"/>
      <c r="H37" s="87"/>
      <c r="I37" s="15"/>
      <c r="J37" s="15"/>
      <c r="K37" s="109"/>
      <c r="L37" s="2"/>
    </row>
    <row r="38" spans="1:12" ht="12.6" customHeight="1">
      <c r="A38" s="160"/>
      <c r="B38" s="23" t="s">
        <v>24</v>
      </c>
      <c r="C38" s="24" t="s">
        <v>108</v>
      </c>
      <c r="D38" s="5" t="s">
        <v>38</v>
      </c>
      <c r="E38" s="88"/>
      <c r="F38" s="14"/>
      <c r="G38" s="143"/>
      <c r="H38" s="87"/>
      <c r="I38" s="15"/>
      <c r="J38" s="15"/>
      <c r="K38" s="109"/>
      <c r="L38" s="2"/>
    </row>
    <row r="39" spans="1:12" ht="12.6" customHeight="1">
      <c r="A39" s="160"/>
      <c r="B39" s="23" t="s">
        <v>89</v>
      </c>
      <c r="C39" s="24" t="s">
        <v>108</v>
      </c>
      <c r="D39" s="5" t="s">
        <v>38</v>
      </c>
      <c r="E39" s="88"/>
      <c r="F39" s="14"/>
      <c r="G39" s="143"/>
      <c r="H39" s="87"/>
      <c r="I39" s="15"/>
      <c r="J39" s="15"/>
      <c r="K39" s="109"/>
      <c r="L39" s="2"/>
    </row>
    <row r="40" spans="1:12" ht="12.6" customHeight="1">
      <c r="A40" s="160"/>
      <c r="B40" s="23" t="s">
        <v>92</v>
      </c>
      <c r="C40" s="24" t="s">
        <v>69</v>
      </c>
      <c r="D40" s="5" t="s">
        <v>72</v>
      </c>
      <c r="E40" s="112">
        <v>1.4</v>
      </c>
      <c r="F40" s="58">
        <v>0.6</v>
      </c>
      <c r="G40" s="143">
        <v>1.3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69</v>
      </c>
      <c r="D41" s="5" t="s">
        <v>72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243</v>
      </c>
      <c r="D42" s="5" t="s">
        <v>269</v>
      </c>
      <c r="E42" s="112">
        <v>1.4</v>
      </c>
      <c r="F42" s="58">
        <v>0.65</v>
      </c>
      <c r="G42" s="143">
        <v>1.3</v>
      </c>
      <c r="H42" s="87">
        <v>1.4</v>
      </c>
      <c r="I42" s="15">
        <v>0.65</v>
      </c>
      <c r="J42" s="110">
        <v>1.1000000000000001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69</v>
      </c>
      <c r="D43" s="5" t="s">
        <v>66</v>
      </c>
      <c r="E43" s="88"/>
      <c r="F43" s="14"/>
      <c r="G43" s="143"/>
      <c r="H43" s="87"/>
      <c r="I43" s="15"/>
      <c r="J43" s="15"/>
      <c r="K43" s="109"/>
      <c r="L43" s="2"/>
    </row>
    <row r="44" spans="1:12" ht="12.6" customHeight="1">
      <c r="A44" s="160"/>
      <c r="B44" s="23" t="s">
        <v>49</v>
      </c>
      <c r="C44" s="24" t="s">
        <v>108</v>
      </c>
      <c r="D44" s="5" t="s">
        <v>90</v>
      </c>
      <c r="E44" s="88"/>
      <c r="F44" s="14"/>
      <c r="G44" s="143"/>
      <c r="H44" s="87"/>
      <c r="I44" s="15"/>
      <c r="J44" s="15"/>
      <c r="K44" s="109"/>
      <c r="L44" s="2"/>
    </row>
    <row r="45" spans="1:12" ht="12.6" customHeight="1">
      <c r="A45" s="161"/>
      <c r="B45" s="29" t="s">
        <v>91</v>
      </c>
      <c r="C45" s="30" t="s">
        <v>69</v>
      </c>
      <c r="D45" s="131" t="s">
        <v>40</v>
      </c>
      <c r="E45" s="85"/>
      <c r="F45" s="16"/>
      <c r="G45" s="145"/>
      <c r="H45" s="84"/>
      <c r="I45" s="41"/>
      <c r="J45" s="41"/>
      <c r="K45" s="108"/>
      <c r="L45" s="2"/>
    </row>
    <row r="46" spans="1:12" ht="12.6" customHeight="1">
      <c r="A46" s="159" t="s">
        <v>30</v>
      </c>
      <c r="B46" s="20" t="s">
        <v>268</v>
      </c>
      <c r="C46" s="21" t="s">
        <v>72</v>
      </c>
      <c r="D46" s="31" t="s">
        <v>43</v>
      </c>
      <c r="E46" s="83">
        <v>7.9</v>
      </c>
      <c r="F46" s="82">
        <v>7.9</v>
      </c>
      <c r="G46" s="146">
        <v>8.1</v>
      </c>
      <c r="H46" s="81">
        <v>8.1</v>
      </c>
      <c r="I46" s="80">
        <v>7.9</v>
      </c>
      <c r="J46" s="80">
        <v>8</v>
      </c>
      <c r="K46" s="79">
        <f>3-(COUNTIF(E46:G46,"&lt;=8.5")-COUNTIF(E46:G46,"&lt;6.5"))</f>
        <v>0</v>
      </c>
      <c r="L46" s="2"/>
    </row>
    <row r="47" spans="1:12" ht="12.6" customHeight="1">
      <c r="A47" s="160"/>
      <c r="B47" s="23" t="s">
        <v>74</v>
      </c>
      <c r="C47" s="24" t="s">
        <v>108</v>
      </c>
      <c r="D47" s="5" t="s">
        <v>70</v>
      </c>
      <c r="E47" s="75">
        <v>1.1000000000000001</v>
      </c>
      <c r="F47" s="74">
        <v>1</v>
      </c>
      <c r="G47" s="136">
        <v>0.7</v>
      </c>
      <c r="H47" s="78">
        <v>1.1000000000000001</v>
      </c>
      <c r="I47" s="77">
        <v>0.7</v>
      </c>
      <c r="J47" s="77">
        <v>0.9</v>
      </c>
      <c r="K47" s="67">
        <f>COUNTIF(E47:G47,"&gt;2")</f>
        <v>0</v>
      </c>
      <c r="L47" s="2"/>
    </row>
    <row r="48" spans="1:12" ht="12.6" customHeight="1">
      <c r="A48" s="160"/>
      <c r="B48" s="23" t="s">
        <v>75</v>
      </c>
      <c r="C48" s="24" t="s">
        <v>69</v>
      </c>
      <c r="D48" s="5" t="s">
        <v>267</v>
      </c>
      <c r="E48" s="75">
        <v>2.8</v>
      </c>
      <c r="F48" s="74">
        <v>2.5</v>
      </c>
      <c r="G48" s="136">
        <v>3.2</v>
      </c>
      <c r="H48" s="78">
        <v>3.2</v>
      </c>
      <c r="I48" s="77">
        <v>2.5</v>
      </c>
      <c r="J48" s="77">
        <v>2.8</v>
      </c>
      <c r="K48" s="67"/>
      <c r="L48" s="2"/>
    </row>
    <row r="49" spans="1:12" ht="12.6" customHeight="1">
      <c r="A49" s="160"/>
      <c r="B49" s="23" t="s">
        <v>76</v>
      </c>
      <c r="C49" s="24" t="s">
        <v>69</v>
      </c>
      <c r="D49" s="5" t="s">
        <v>71</v>
      </c>
      <c r="E49" s="56">
        <v>4</v>
      </c>
      <c r="F49" s="9">
        <v>4</v>
      </c>
      <c r="G49" s="140" t="s">
        <v>118</v>
      </c>
      <c r="H49" s="55">
        <v>4</v>
      </c>
      <c r="I49" s="48" t="s">
        <v>118</v>
      </c>
      <c r="J49" s="48">
        <v>3</v>
      </c>
      <c r="K49" s="67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108</v>
      </c>
      <c r="D50" s="5" t="s">
        <v>67</v>
      </c>
      <c r="E50" s="75">
        <v>10.9</v>
      </c>
      <c r="F50" s="74">
        <v>9.3000000000000007</v>
      </c>
      <c r="G50" s="136">
        <v>12.9</v>
      </c>
      <c r="H50" s="78">
        <v>12.9</v>
      </c>
      <c r="I50" s="77">
        <v>9.3000000000000007</v>
      </c>
      <c r="J50" s="77">
        <v>11</v>
      </c>
      <c r="K50" s="67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117</v>
      </c>
      <c r="D51" s="5" t="s">
        <v>44</v>
      </c>
      <c r="E51" s="56">
        <v>3300</v>
      </c>
      <c r="F51" s="9">
        <v>13000</v>
      </c>
      <c r="G51" s="140">
        <v>490</v>
      </c>
      <c r="H51" s="55">
        <v>13000</v>
      </c>
      <c r="I51" s="48">
        <v>490</v>
      </c>
      <c r="J51" s="48">
        <v>5600</v>
      </c>
      <c r="K51" s="67">
        <f>COUNTIF(E51:G51,"&gt;1000")</f>
        <v>2</v>
      </c>
      <c r="L51" s="2"/>
    </row>
    <row r="52" spans="1:12" ht="12.6" customHeight="1">
      <c r="A52" s="160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69</v>
      </c>
      <c r="D53" s="5" t="s">
        <v>72</v>
      </c>
      <c r="E53" s="75">
        <v>1.6</v>
      </c>
      <c r="F53" s="72">
        <v>0.7</v>
      </c>
      <c r="G53" s="140">
        <v>1.7</v>
      </c>
      <c r="H53" s="55">
        <v>1.7</v>
      </c>
      <c r="I53" s="71">
        <v>0.7</v>
      </c>
      <c r="J53" s="77">
        <v>1.3</v>
      </c>
      <c r="K53" s="67"/>
      <c r="L53" s="2"/>
    </row>
    <row r="54" spans="1:12" ht="12.6" customHeight="1">
      <c r="A54" s="160"/>
      <c r="B54" s="23" t="s">
        <v>29</v>
      </c>
      <c r="C54" s="24" t="s">
        <v>69</v>
      </c>
      <c r="D54" s="5" t="s">
        <v>182</v>
      </c>
      <c r="E54" s="70">
        <v>5.5E-2</v>
      </c>
      <c r="F54" s="69">
        <v>3.5000000000000003E-2</v>
      </c>
      <c r="G54" s="140">
        <v>5.5E-2</v>
      </c>
      <c r="H54" s="55">
        <v>5.5E-2</v>
      </c>
      <c r="I54" s="48">
        <v>3.5000000000000003E-2</v>
      </c>
      <c r="J54" s="68">
        <v>4.8000000000000001E-2</v>
      </c>
      <c r="K54" s="67"/>
      <c r="L54" s="2"/>
    </row>
    <row r="55" spans="1:12" ht="12.6" customHeight="1">
      <c r="A55" s="160"/>
      <c r="B55" s="23" t="s">
        <v>266</v>
      </c>
      <c r="C55" s="24" t="s">
        <v>69</v>
      </c>
      <c r="D55" s="5" t="s">
        <v>104</v>
      </c>
      <c r="E55" s="56"/>
      <c r="F55" s="9"/>
      <c r="G55" s="140"/>
      <c r="H55" s="55"/>
      <c r="I55" s="48"/>
      <c r="J55" s="48"/>
      <c r="K55" s="108"/>
      <c r="L55" s="2"/>
    </row>
    <row r="56" spans="1:12" ht="12.6" customHeight="1">
      <c r="A56" s="159" t="s">
        <v>36</v>
      </c>
      <c r="B56" s="20" t="s">
        <v>31</v>
      </c>
      <c r="C56" s="21" t="s">
        <v>69</v>
      </c>
      <c r="D56" s="22" t="s">
        <v>72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0"/>
      <c r="B57" s="23" t="s">
        <v>115</v>
      </c>
      <c r="C57" s="24" t="s">
        <v>69</v>
      </c>
      <c r="D57" s="5" t="s">
        <v>72</v>
      </c>
      <c r="E57" s="63"/>
      <c r="F57" s="6"/>
      <c r="G57" s="139"/>
      <c r="H57" s="62"/>
      <c r="I57" s="10"/>
      <c r="J57" s="10"/>
      <c r="K57" s="17"/>
      <c r="L57" s="2"/>
    </row>
    <row r="58" spans="1:12" ht="12.6" customHeight="1">
      <c r="A58" s="160"/>
      <c r="B58" s="23" t="s">
        <v>32</v>
      </c>
      <c r="C58" s="24" t="s">
        <v>108</v>
      </c>
      <c r="D58" s="5" t="s">
        <v>72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0"/>
      <c r="B59" s="23" t="s">
        <v>33</v>
      </c>
      <c r="C59" s="24" t="s">
        <v>69</v>
      </c>
      <c r="D59" s="5" t="s">
        <v>72</v>
      </c>
      <c r="E59" s="63"/>
      <c r="F59" s="6"/>
      <c r="G59" s="139"/>
      <c r="H59" s="62"/>
      <c r="I59" s="10"/>
      <c r="J59" s="10"/>
      <c r="K59" s="17"/>
      <c r="L59" s="2"/>
    </row>
    <row r="60" spans="1:12" ht="12.6" customHeight="1">
      <c r="A60" s="160"/>
      <c r="B60" s="23" t="s">
        <v>113</v>
      </c>
      <c r="C60" s="24" t="s">
        <v>69</v>
      </c>
      <c r="D60" s="5" t="s">
        <v>72</v>
      </c>
      <c r="E60" s="63"/>
      <c r="F60" s="6"/>
      <c r="G60" s="139"/>
      <c r="H60" s="62"/>
      <c r="I60" s="10"/>
      <c r="J60" s="10"/>
      <c r="K60" s="17"/>
      <c r="L60" s="2"/>
    </row>
    <row r="61" spans="1:12" ht="12.6" customHeight="1">
      <c r="A61" s="161"/>
      <c r="B61" s="25" t="s">
        <v>265</v>
      </c>
      <c r="C61" s="26" t="s">
        <v>69</v>
      </c>
      <c r="D61" s="27" t="s">
        <v>72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108</v>
      </c>
      <c r="D62" s="35" t="s">
        <v>72</v>
      </c>
      <c r="E62" s="59" t="s">
        <v>110</v>
      </c>
      <c r="F62" s="58" t="s">
        <v>110</v>
      </c>
      <c r="G62" s="147" t="s">
        <v>110</v>
      </c>
      <c r="H62" s="57" t="s">
        <v>110</v>
      </c>
      <c r="I62" s="50" t="s">
        <v>110</v>
      </c>
      <c r="J62" s="50" t="s">
        <v>110</v>
      </c>
      <c r="K62" s="45"/>
      <c r="L62" s="114"/>
    </row>
    <row r="63" spans="1:12" ht="12.6" customHeight="1">
      <c r="A63" s="163"/>
      <c r="B63" s="23" t="s">
        <v>56</v>
      </c>
      <c r="C63" s="24" t="s">
        <v>69</v>
      </c>
      <c r="D63" s="5" t="s">
        <v>72</v>
      </c>
      <c r="E63" s="70">
        <v>4.5999999999999999E-2</v>
      </c>
      <c r="F63" s="69">
        <v>0.02</v>
      </c>
      <c r="G63" s="140">
        <v>4.2000000000000003E-2</v>
      </c>
      <c r="H63" s="55">
        <v>4.5999999999999999E-2</v>
      </c>
      <c r="I63" s="68">
        <v>0.02</v>
      </c>
      <c r="J63" s="68">
        <v>3.6000000000000004E-2</v>
      </c>
      <c r="K63" s="49"/>
      <c r="L63" s="2"/>
    </row>
    <row r="64" spans="1:12" ht="12.6" customHeight="1" thickBot="1">
      <c r="A64" s="164"/>
      <c r="B64" s="36" t="s">
        <v>35</v>
      </c>
      <c r="C64" s="37" t="s">
        <v>69</v>
      </c>
      <c r="D64" s="38" t="s">
        <v>72</v>
      </c>
      <c r="E64" s="54"/>
      <c r="F64" s="18"/>
      <c r="G64" s="148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105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288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177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0.4513888888888889</v>
      </c>
      <c r="F5" s="101">
        <v>0.4548611111111111</v>
      </c>
      <c r="G5" s="134">
        <v>0.54861111111111105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139</v>
      </c>
      <c r="D6" s="22" t="s">
        <v>139</v>
      </c>
      <c r="E6" s="65" t="s">
        <v>253</v>
      </c>
      <c r="F6" s="7" t="s">
        <v>142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141</v>
      </c>
      <c r="D7" s="5" t="s">
        <v>137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140</v>
      </c>
      <c r="D8" s="5" t="s">
        <v>139</v>
      </c>
      <c r="E8" s="100">
        <v>0.12</v>
      </c>
      <c r="F8" s="99">
        <v>0.13</v>
      </c>
      <c r="G8" s="137">
        <v>0.09</v>
      </c>
      <c r="H8" s="98">
        <v>0.13</v>
      </c>
      <c r="I8" s="97">
        <v>0.09</v>
      </c>
      <c r="J8" s="97">
        <v>0.113</v>
      </c>
      <c r="K8" s="17"/>
      <c r="L8" s="2"/>
    </row>
    <row r="9" spans="1:12" ht="12.6" customHeight="1">
      <c r="A9" s="160"/>
      <c r="B9" s="23" t="s">
        <v>3</v>
      </c>
      <c r="C9" s="24" t="s">
        <v>140</v>
      </c>
      <c r="D9" s="5" t="s">
        <v>139</v>
      </c>
      <c r="E9" s="100">
        <v>0.05</v>
      </c>
      <c r="F9" s="99">
        <v>0.05</v>
      </c>
      <c r="G9" s="137">
        <v>0.05</v>
      </c>
      <c r="H9" s="98">
        <v>0.05</v>
      </c>
      <c r="I9" s="97">
        <v>0.05</v>
      </c>
      <c r="J9" s="97">
        <v>5.000000000000001E-2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132</v>
      </c>
      <c r="E10" s="96">
        <v>0.52</v>
      </c>
      <c r="F10" s="95">
        <v>0.43</v>
      </c>
      <c r="G10" s="139">
        <v>0.33</v>
      </c>
      <c r="H10" s="115">
        <v>0.52</v>
      </c>
      <c r="I10" s="94">
        <v>0.33</v>
      </c>
      <c r="J10" s="94">
        <v>0.43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139</v>
      </c>
      <c r="E11" s="73">
        <v>0.14000000000000001</v>
      </c>
      <c r="F11" s="72">
        <v>0.12</v>
      </c>
      <c r="G11" s="140">
        <v>0.06</v>
      </c>
      <c r="H11" s="119">
        <v>0.14000000000000001</v>
      </c>
      <c r="I11" s="71">
        <v>0.06</v>
      </c>
      <c r="J11" s="71">
        <v>0.11</v>
      </c>
      <c r="K11" s="49"/>
      <c r="L11" s="2"/>
    </row>
    <row r="12" spans="1:12" ht="12.6" customHeight="1">
      <c r="A12" s="160"/>
      <c r="B12" s="23" t="s">
        <v>6</v>
      </c>
      <c r="C12" s="24" t="s">
        <v>188</v>
      </c>
      <c r="D12" s="5" t="s">
        <v>137</v>
      </c>
      <c r="E12" s="75">
        <v>21</v>
      </c>
      <c r="F12" s="74">
        <v>30.3</v>
      </c>
      <c r="G12" s="136">
        <v>20.8</v>
      </c>
      <c r="H12" s="78">
        <v>30.3</v>
      </c>
      <c r="I12" s="77">
        <v>20.8</v>
      </c>
      <c r="J12" s="77">
        <v>24</v>
      </c>
      <c r="K12" s="49"/>
      <c r="L12" s="2"/>
    </row>
    <row r="13" spans="1:12" ht="12.6" customHeight="1">
      <c r="A13" s="160"/>
      <c r="B13" s="23" t="s">
        <v>7</v>
      </c>
      <c r="C13" s="24" t="s">
        <v>138</v>
      </c>
      <c r="D13" s="5" t="s">
        <v>137</v>
      </c>
      <c r="E13" s="75">
        <v>20.2</v>
      </c>
      <c r="F13" s="74">
        <v>24.9</v>
      </c>
      <c r="G13" s="140">
        <v>13.8</v>
      </c>
      <c r="H13" s="78">
        <v>24.9</v>
      </c>
      <c r="I13" s="77">
        <v>13.8</v>
      </c>
      <c r="J13" s="77">
        <v>19.600000000000001</v>
      </c>
      <c r="K13" s="49"/>
      <c r="L13" s="2"/>
    </row>
    <row r="14" spans="1:12" ht="12.6" customHeight="1">
      <c r="A14" s="160"/>
      <c r="B14" s="23" t="s">
        <v>8</v>
      </c>
      <c r="C14" s="24" t="s">
        <v>72</v>
      </c>
      <c r="D14" s="5" t="s">
        <v>72</v>
      </c>
      <c r="E14" s="63" t="s">
        <v>136</v>
      </c>
      <c r="F14" s="6" t="s">
        <v>136</v>
      </c>
      <c r="G14" s="139" t="s">
        <v>136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72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0"/>
      <c r="B16" s="23" t="s">
        <v>10</v>
      </c>
      <c r="C16" s="24" t="s">
        <v>132</v>
      </c>
      <c r="D16" s="5" t="s">
        <v>72</v>
      </c>
      <c r="E16" s="63" t="s">
        <v>134</v>
      </c>
      <c r="F16" s="6" t="s">
        <v>134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72</v>
      </c>
      <c r="D17" s="27" t="s">
        <v>132</v>
      </c>
      <c r="E17" s="61" t="s">
        <v>131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187</v>
      </c>
      <c r="C18" s="21" t="s">
        <v>127</v>
      </c>
      <c r="D18" s="22" t="s">
        <v>65</v>
      </c>
      <c r="E18" s="93"/>
      <c r="F18" s="13" t="s">
        <v>125</v>
      </c>
      <c r="G18" s="142"/>
      <c r="H18" s="92" t="s">
        <v>125</v>
      </c>
      <c r="I18" s="40" t="s">
        <v>125</v>
      </c>
      <c r="J18" s="40" t="s">
        <v>125</v>
      </c>
      <c r="K18" s="113">
        <f>COUNTIF(E18:G18,"&gt;0.003")</f>
        <v>0</v>
      </c>
      <c r="L18" s="2"/>
    </row>
    <row r="19" spans="1:12" ht="12.6" customHeight="1">
      <c r="A19" s="160"/>
      <c r="B19" s="23" t="s">
        <v>46</v>
      </c>
      <c r="C19" s="24" t="s">
        <v>69</v>
      </c>
      <c r="D19" s="28" t="s">
        <v>39</v>
      </c>
      <c r="E19" s="88"/>
      <c r="F19" s="14" t="s">
        <v>114</v>
      </c>
      <c r="G19" s="143"/>
      <c r="H19" s="87" t="s">
        <v>114</v>
      </c>
      <c r="I19" s="15" t="s">
        <v>114</v>
      </c>
      <c r="J19" s="15" t="s">
        <v>114</v>
      </c>
      <c r="K19" s="109">
        <f>COUNTIF(E19:G19,"&gt;0")</f>
        <v>0</v>
      </c>
      <c r="L19" s="2"/>
    </row>
    <row r="20" spans="1:12" ht="12.6" customHeight="1">
      <c r="A20" s="160"/>
      <c r="B20" s="23" t="s">
        <v>186</v>
      </c>
      <c r="C20" s="24" t="s">
        <v>69</v>
      </c>
      <c r="D20" s="5" t="s">
        <v>38</v>
      </c>
      <c r="E20" s="88"/>
      <c r="F20" s="14" t="s">
        <v>123</v>
      </c>
      <c r="G20" s="143"/>
      <c r="H20" s="87" t="s">
        <v>123</v>
      </c>
      <c r="I20" s="15" t="s">
        <v>123</v>
      </c>
      <c r="J20" s="15" t="s">
        <v>123</v>
      </c>
      <c r="K20" s="109">
        <f>COUNTIF(E20:G20,"&gt;0.01")</f>
        <v>0</v>
      </c>
      <c r="L20" s="2"/>
    </row>
    <row r="21" spans="1:12" ht="12.6" customHeight="1">
      <c r="A21" s="160"/>
      <c r="B21" s="23" t="s">
        <v>85</v>
      </c>
      <c r="C21" s="24" t="s">
        <v>127</v>
      </c>
      <c r="D21" s="5" t="s">
        <v>40</v>
      </c>
      <c r="E21" s="88"/>
      <c r="F21" s="14" t="s">
        <v>120</v>
      </c>
      <c r="G21" s="143"/>
      <c r="H21" s="87" t="s">
        <v>120</v>
      </c>
      <c r="I21" s="15" t="s">
        <v>120</v>
      </c>
      <c r="J21" s="15" t="s">
        <v>120</v>
      </c>
      <c r="K21" s="109">
        <f>COUNTIF(E21:G21,"&gt;0.05")</f>
        <v>0</v>
      </c>
      <c r="L21" s="2"/>
    </row>
    <row r="22" spans="1:12" ht="12.6" customHeight="1">
      <c r="A22" s="160"/>
      <c r="B22" s="23" t="s">
        <v>47</v>
      </c>
      <c r="C22" s="24" t="s">
        <v>69</v>
      </c>
      <c r="D22" s="5" t="s">
        <v>38</v>
      </c>
      <c r="E22" s="88"/>
      <c r="F22" s="14" t="s">
        <v>123</v>
      </c>
      <c r="G22" s="143"/>
      <c r="H22" s="87" t="s">
        <v>123</v>
      </c>
      <c r="I22" s="15" t="s">
        <v>123</v>
      </c>
      <c r="J22" s="15" t="s">
        <v>123</v>
      </c>
      <c r="K22" s="109">
        <f>COUNTIF(E22:G22,"&gt;0.01")</f>
        <v>0</v>
      </c>
      <c r="L22" s="2"/>
    </row>
    <row r="23" spans="1:12" ht="12.6" customHeight="1">
      <c r="A23" s="160"/>
      <c r="B23" s="23" t="s">
        <v>86</v>
      </c>
      <c r="C23" s="24" t="s">
        <v>108</v>
      </c>
      <c r="D23" s="5" t="s">
        <v>61</v>
      </c>
      <c r="E23" s="88"/>
      <c r="F23" s="14" t="s">
        <v>123</v>
      </c>
      <c r="G23" s="143"/>
      <c r="H23" s="87" t="s">
        <v>123</v>
      </c>
      <c r="I23" s="15" t="s">
        <v>123</v>
      </c>
      <c r="J23" s="15" t="s">
        <v>123</v>
      </c>
      <c r="K23" s="109">
        <f>COUNTIF(E23:G23,"&gt;0.0005")</f>
        <v>0</v>
      </c>
      <c r="L23" s="2"/>
    </row>
    <row r="24" spans="1:12" ht="12.6" customHeight="1">
      <c r="A24" s="160"/>
      <c r="B24" s="23" t="s">
        <v>87</v>
      </c>
      <c r="C24" s="24" t="s">
        <v>69</v>
      </c>
      <c r="D24" s="28" t="s">
        <v>39</v>
      </c>
      <c r="E24" s="88"/>
      <c r="F24" s="14" t="s">
        <v>123</v>
      </c>
      <c r="G24" s="143"/>
      <c r="H24" s="87" t="s">
        <v>123</v>
      </c>
      <c r="I24" s="15" t="s">
        <v>123</v>
      </c>
      <c r="J24" s="15" t="s">
        <v>123</v>
      </c>
      <c r="K24" s="109">
        <f>COUNTIF(E24:G24,"&gt;0")</f>
        <v>0</v>
      </c>
      <c r="L24" s="2"/>
    </row>
    <row r="25" spans="1:12" ht="12.6" customHeight="1">
      <c r="A25" s="160"/>
      <c r="B25" s="23" t="s">
        <v>12</v>
      </c>
      <c r="C25" s="24" t="s">
        <v>69</v>
      </c>
      <c r="D25" s="5" t="s">
        <v>41</v>
      </c>
      <c r="E25" s="88"/>
      <c r="F25" s="14" t="s">
        <v>124</v>
      </c>
      <c r="G25" s="143"/>
      <c r="H25" s="87" t="s">
        <v>124</v>
      </c>
      <c r="I25" s="15" t="s">
        <v>124</v>
      </c>
      <c r="J25" s="15" t="s">
        <v>124</v>
      </c>
      <c r="K25" s="109">
        <f>COUNTIF(E25:G25,"&gt;0.02")</f>
        <v>0</v>
      </c>
      <c r="L25" s="2"/>
    </row>
    <row r="26" spans="1:12" ht="12.6" customHeight="1">
      <c r="A26" s="160"/>
      <c r="B26" s="23" t="s">
        <v>13</v>
      </c>
      <c r="C26" s="24" t="s">
        <v>279</v>
      </c>
      <c r="D26" s="5" t="s">
        <v>45</v>
      </c>
      <c r="E26" s="88"/>
      <c r="F26" s="14" t="s">
        <v>124</v>
      </c>
      <c r="G26" s="143"/>
      <c r="H26" s="87" t="s">
        <v>124</v>
      </c>
      <c r="I26" s="15" t="s">
        <v>124</v>
      </c>
      <c r="J26" s="15" t="s">
        <v>124</v>
      </c>
      <c r="K26" s="109">
        <f>COUNTIF(E26:G26,"&gt;0.002")</f>
        <v>0</v>
      </c>
      <c r="L26" s="2"/>
    </row>
    <row r="27" spans="1:12" ht="12.6" customHeight="1">
      <c r="A27" s="160"/>
      <c r="B27" s="23" t="s">
        <v>14</v>
      </c>
      <c r="C27" s="24" t="s">
        <v>69</v>
      </c>
      <c r="D27" s="5" t="s">
        <v>62</v>
      </c>
      <c r="E27" s="88"/>
      <c r="F27" s="14" t="s">
        <v>124</v>
      </c>
      <c r="G27" s="143"/>
      <c r="H27" s="87" t="s">
        <v>124</v>
      </c>
      <c r="I27" s="15" t="s">
        <v>124</v>
      </c>
      <c r="J27" s="15" t="s">
        <v>124</v>
      </c>
      <c r="K27" s="109">
        <f>COUNTIF(E27:G27,"&gt;0.004")</f>
        <v>0</v>
      </c>
      <c r="L27" s="2"/>
    </row>
    <row r="28" spans="1:12" ht="12.6" customHeight="1">
      <c r="A28" s="160"/>
      <c r="B28" s="23" t="s">
        <v>15</v>
      </c>
      <c r="C28" s="24" t="s">
        <v>69</v>
      </c>
      <c r="D28" s="5" t="s">
        <v>58</v>
      </c>
      <c r="E28" s="88"/>
      <c r="F28" s="14" t="s">
        <v>124</v>
      </c>
      <c r="G28" s="143"/>
      <c r="H28" s="87" t="s">
        <v>124</v>
      </c>
      <c r="I28" s="15" t="s">
        <v>124</v>
      </c>
      <c r="J28" s="15" t="s">
        <v>124</v>
      </c>
      <c r="K28" s="109">
        <f>COUNTIF(E28:G28,"&gt;0.1")</f>
        <v>0</v>
      </c>
      <c r="L28" s="2"/>
    </row>
    <row r="29" spans="1:12" ht="12.6" customHeight="1">
      <c r="A29" s="160"/>
      <c r="B29" s="23" t="s">
        <v>287</v>
      </c>
      <c r="C29" s="24" t="s">
        <v>69</v>
      </c>
      <c r="D29" s="5" t="s">
        <v>42</v>
      </c>
      <c r="E29" s="88"/>
      <c r="F29" s="14" t="s">
        <v>124</v>
      </c>
      <c r="G29" s="143"/>
      <c r="H29" s="87" t="s">
        <v>124</v>
      </c>
      <c r="I29" s="15" t="s">
        <v>124</v>
      </c>
      <c r="J29" s="15" t="s">
        <v>124</v>
      </c>
      <c r="K29" s="109">
        <f>COUNTIF(E29:G29,"&gt;0.04")</f>
        <v>0</v>
      </c>
      <c r="L29" s="2"/>
    </row>
    <row r="30" spans="1:12" ht="12.6" customHeight="1">
      <c r="A30" s="160"/>
      <c r="B30" s="23" t="s">
        <v>16</v>
      </c>
      <c r="C30" s="24" t="s">
        <v>69</v>
      </c>
      <c r="D30" s="5" t="s">
        <v>60</v>
      </c>
      <c r="E30" s="88"/>
      <c r="F30" s="14" t="s">
        <v>124</v>
      </c>
      <c r="G30" s="143"/>
      <c r="H30" s="87" t="s">
        <v>124</v>
      </c>
      <c r="I30" s="15" t="s">
        <v>124</v>
      </c>
      <c r="J30" s="15" t="s">
        <v>124</v>
      </c>
      <c r="K30" s="109">
        <f>COUNTIF(E30:G30,"&gt;1")</f>
        <v>0</v>
      </c>
      <c r="L30" s="2"/>
    </row>
    <row r="31" spans="1:12" ht="12.6" customHeight="1">
      <c r="A31" s="160"/>
      <c r="B31" s="23" t="s">
        <v>17</v>
      </c>
      <c r="C31" s="24" t="s">
        <v>279</v>
      </c>
      <c r="D31" s="5" t="s">
        <v>63</v>
      </c>
      <c r="E31" s="88"/>
      <c r="F31" s="14" t="s">
        <v>124</v>
      </c>
      <c r="G31" s="143"/>
      <c r="H31" s="87" t="s">
        <v>124</v>
      </c>
      <c r="I31" s="15" t="s">
        <v>124</v>
      </c>
      <c r="J31" s="15" t="s">
        <v>124</v>
      </c>
      <c r="K31" s="109">
        <f>COUNTIF(E31:G31,"&gt;0.006")</f>
        <v>0</v>
      </c>
      <c r="L31" s="2"/>
    </row>
    <row r="32" spans="1:12" ht="12.6" customHeight="1">
      <c r="A32" s="160"/>
      <c r="B32" s="23" t="s">
        <v>18</v>
      </c>
      <c r="C32" s="24" t="s">
        <v>69</v>
      </c>
      <c r="D32" s="5" t="s">
        <v>38</v>
      </c>
      <c r="E32" s="88"/>
      <c r="F32" s="14" t="s">
        <v>124</v>
      </c>
      <c r="G32" s="143"/>
      <c r="H32" s="87" t="s">
        <v>124</v>
      </c>
      <c r="I32" s="15" t="s">
        <v>124</v>
      </c>
      <c r="J32" s="15" t="s">
        <v>124</v>
      </c>
      <c r="K32" s="109">
        <f>COUNTIF(E32:G32,"&gt;0.01")</f>
        <v>0</v>
      </c>
      <c r="L32" s="2"/>
    </row>
    <row r="33" spans="1:12" ht="12.6" customHeight="1">
      <c r="A33" s="160"/>
      <c r="B33" s="23" t="s">
        <v>19</v>
      </c>
      <c r="C33" s="24" t="s">
        <v>69</v>
      </c>
      <c r="D33" s="5" t="s">
        <v>38</v>
      </c>
      <c r="E33" s="88"/>
      <c r="F33" s="14" t="s">
        <v>124</v>
      </c>
      <c r="G33" s="143"/>
      <c r="H33" s="87" t="s">
        <v>124</v>
      </c>
      <c r="I33" s="15" t="s">
        <v>124</v>
      </c>
      <c r="J33" s="15" t="s">
        <v>124</v>
      </c>
      <c r="K33" s="109">
        <f>COUNTIF(E33:G33,"&gt;0.01")</f>
        <v>0</v>
      </c>
      <c r="L33" s="2"/>
    </row>
    <row r="34" spans="1:12" ht="12.6" customHeight="1">
      <c r="A34" s="160"/>
      <c r="B34" s="23" t="s">
        <v>20</v>
      </c>
      <c r="C34" s="24" t="s">
        <v>69</v>
      </c>
      <c r="D34" s="5" t="s">
        <v>64</v>
      </c>
      <c r="E34" s="88"/>
      <c r="F34" s="14" t="s">
        <v>126</v>
      </c>
      <c r="G34" s="143"/>
      <c r="H34" s="87" t="s">
        <v>126</v>
      </c>
      <c r="I34" s="15" t="s">
        <v>126</v>
      </c>
      <c r="J34" s="15" t="s">
        <v>126</v>
      </c>
      <c r="K34" s="109">
        <f>COUNTIF(E34:G34,"&gt;0.002")</f>
        <v>0</v>
      </c>
      <c r="L34" s="2"/>
    </row>
    <row r="35" spans="1:12" ht="12.6" customHeight="1">
      <c r="A35" s="160"/>
      <c r="B35" s="23" t="s">
        <v>21</v>
      </c>
      <c r="C35" s="24" t="s">
        <v>69</v>
      </c>
      <c r="D35" s="5" t="s">
        <v>63</v>
      </c>
      <c r="E35" s="88"/>
      <c r="F35" s="14" t="s">
        <v>123</v>
      </c>
      <c r="G35" s="143"/>
      <c r="H35" s="87" t="s">
        <v>123</v>
      </c>
      <c r="I35" s="15" t="s">
        <v>123</v>
      </c>
      <c r="J35" s="15" t="s">
        <v>123</v>
      </c>
      <c r="K35" s="109">
        <f>COUNTIF(E35:G35,"&gt;0.006")</f>
        <v>0</v>
      </c>
      <c r="L35" s="2"/>
    </row>
    <row r="36" spans="1:12" ht="12.6" customHeight="1">
      <c r="A36" s="160"/>
      <c r="B36" s="23" t="s">
        <v>22</v>
      </c>
      <c r="C36" s="24" t="s">
        <v>279</v>
      </c>
      <c r="D36" s="5" t="s">
        <v>65</v>
      </c>
      <c r="E36" s="88"/>
      <c r="F36" s="14" t="s">
        <v>125</v>
      </c>
      <c r="G36" s="143"/>
      <c r="H36" s="87" t="s">
        <v>125</v>
      </c>
      <c r="I36" s="15" t="s">
        <v>125</v>
      </c>
      <c r="J36" s="15" t="s">
        <v>125</v>
      </c>
      <c r="K36" s="109">
        <f>COUNTIF(E36:G36,"&gt;0.003")</f>
        <v>0</v>
      </c>
      <c r="L36" s="2"/>
    </row>
    <row r="37" spans="1:12" ht="12.6" customHeight="1">
      <c r="A37" s="160"/>
      <c r="B37" s="23" t="s">
        <v>23</v>
      </c>
      <c r="C37" s="24" t="s">
        <v>69</v>
      </c>
      <c r="D37" s="5" t="s">
        <v>41</v>
      </c>
      <c r="E37" s="88"/>
      <c r="F37" s="14" t="s">
        <v>125</v>
      </c>
      <c r="G37" s="143"/>
      <c r="H37" s="87" t="s">
        <v>125</v>
      </c>
      <c r="I37" s="15" t="s">
        <v>125</v>
      </c>
      <c r="J37" s="15" t="s">
        <v>125</v>
      </c>
      <c r="K37" s="109">
        <f>COUNTIF(E37:G37,"&gt;0.02")</f>
        <v>0</v>
      </c>
      <c r="L37" s="2"/>
    </row>
    <row r="38" spans="1:12" ht="12.6" customHeight="1">
      <c r="A38" s="160"/>
      <c r="B38" s="23" t="s">
        <v>24</v>
      </c>
      <c r="C38" s="24" t="s">
        <v>69</v>
      </c>
      <c r="D38" s="5" t="s">
        <v>38</v>
      </c>
      <c r="E38" s="88"/>
      <c r="F38" s="14" t="s">
        <v>124</v>
      </c>
      <c r="G38" s="143"/>
      <c r="H38" s="87" t="s">
        <v>124</v>
      </c>
      <c r="I38" s="15" t="s">
        <v>124</v>
      </c>
      <c r="J38" s="15" t="s">
        <v>124</v>
      </c>
      <c r="K38" s="109">
        <f>COUNTIF(E38:G38,"&gt;0.01")</f>
        <v>0</v>
      </c>
      <c r="L38" s="2"/>
    </row>
    <row r="39" spans="1:12" ht="12.6" customHeight="1">
      <c r="A39" s="160"/>
      <c r="B39" s="23" t="s">
        <v>89</v>
      </c>
      <c r="C39" s="24" t="s">
        <v>69</v>
      </c>
      <c r="D39" s="5" t="s">
        <v>38</v>
      </c>
      <c r="E39" s="88"/>
      <c r="F39" s="14" t="s">
        <v>123</v>
      </c>
      <c r="G39" s="143"/>
      <c r="H39" s="87" t="s">
        <v>123</v>
      </c>
      <c r="I39" s="15" t="s">
        <v>123</v>
      </c>
      <c r="J39" s="15" t="s">
        <v>123</v>
      </c>
      <c r="K39" s="109">
        <f>COUNTIF(E39:G39,"&gt;0.01")</f>
        <v>0</v>
      </c>
      <c r="L39" s="2"/>
    </row>
    <row r="40" spans="1:12" ht="12.6" customHeight="1">
      <c r="A40" s="160"/>
      <c r="B40" s="23" t="s">
        <v>286</v>
      </c>
      <c r="C40" s="24" t="s">
        <v>279</v>
      </c>
      <c r="D40" s="5" t="s">
        <v>278</v>
      </c>
      <c r="E40" s="112">
        <v>1.2</v>
      </c>
      <c r="F40" s="58">
        <v>0.95</v>
      </c>
      <c r="G40" s="153">
        <v>1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69</v>
      </c>
      <c r="D41" s="5" t="s">
        <v>278</v>
      </c>
      <c r="E41" s="112" t="s">
        <v>121</v>
      </c>
      <c r="F41" s="58" t="s">
        <v>121</v>
      </c>
      <c r="G41" s="15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69</v>
      </c>
      <c r="D42" s="5" t="s">
        <v>285</v>
      </c>
      <c r="E42" s="112">
        <v>1.2</v>
      </c>
      <c r="F42" s="111">
        <v>1</v>
      </c>
      <c r="G42" s="153">
        <v>1</v>
      </c>
      <c r="H42" s="87">
        <v>1.2</v>
      </c>
      <c r="I42" s="110">
        <v>1</v>
      </c>
      <c r="J42" s="110">
        <v>1.1000000000000001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279</v>
      </c>
      <c r="D43" s="5" t="s">
        <v>66</v>
      </c>
      <c r="E43" s="88"/>
      <c r="F43" s="14" t="s">
        <v>121</v>
      </c>
      <c r="G43" s="143"/>
      <c r="H43" s="87" t="s">
        <v>121</v>
      </c>
      <c r="I43" s="15" t="s">
        <v>121</v>
      </c>
      <c r="J43" s="15" t="s">
        <v>121</v>
      </c>
      <c r="K43" s="109">
        <f>COUNTIF(E43:G43,"&gt;0.8")</f>
        <v>0</v>
      </c>
      <c r="L43" s="2"/>
    </row>
    <row r="44" spans="1:12" ht="12.6" customHeight="1">
      <c r="A44" s="160"/>
      <c r="B44" s="23" t="s">
        <v>49</v>
      </c>
      <c r="C44" s="24" t="s">
        <v>279</v>
      </c>
      <c r="D44" s="5" t="s">
        <v>90</v>
      </c>
      <c r="E44" s="88"/>
      <c r="F44" s="14">
        <v>0.03</v>
      </c>
      <c r="G44" s="143"/>
      <c r="H44" s="87">
        <v>0.03</v>
      </c>
      <c r="I44" s="15">
        <v>0.03</v>
      </c>
      <c r="J44" s="15">
        <v>0.03</v>
      </c>
      <c r="K44" s="109">
        <f>COUNTIF(E44:G44,"&gt;1")</f>
        <v>0</v>
      </c>
      <c r="L44" s="2"/>
    </row>
    <row r="45" spans="1:12" ht="12.6" customHeight="1">
      <c r="A45" s="161"/>
      <c r="B45" s="29" t="s">
        <v>91</v>
      </c>
      <c r="C45" s="30" t="s">
        <v>69</v>
      </c>
      <c r="D45" s="131" t="s">
        <v>40</v>
      </c>
      <c r="E45" s="85"/>
      <c r="F45" s="16" t="s">
        <v>109</v>
      </c>
      <c r="G45" s="145"/>
      <c r="H45" s="84" t="s">
        <v>109</v>
      </c>
      <c r="I45" s="41" t="s">
        <v>109</v>
      </c>
      <c r="J45" s="41" t="s">
        <v>109</v>
      </c>
      <c r="K45" s="108">
        <f>COUNTIF(E45:G45,"&gt;0.05")</f>
        <v>0</v>
      </c>
      <c r="L45" s="2"/>
    </row>
    <row r="46" spans="1:12" ht="12.6" customHeight="1">
      <c r="A46" s="159" t="s">
        <v>30</v>
      </c>
      <c r="B46" s="20" t="s">
        <v>284</v>
      </c>
      <c r="C46" s="21" t="s">
        <v>182</v>
      </c>
      <c r="D46" s="31" t="s">
        <v>43</v>
      </c>
      <c r="E46" s="83">
        <v>8.3000000000000007</v>
      </c>
      <c r="F46" s="82">
        <v>8.1</v>
      </c>
      <c r="G46" s="146">
        <v>8.1999999999999993</v>
      </c>
      <c r="H46" s="81">
        <v>8.3000000000000007</v>
      </c>
      <c r="I46" s="80">
        <v>8.1</v>
      </c>
      <c r="J46" s="80">
        <v>8.1999999999999993</v>
      </c>
      <c r="K46" s="79">
        <f>3-(COUNTIF(E46:G46,"&lt;=8.5")-COUNTIF(E46:G46,"&lt;6.5"))</f>
        <v>0</v>
      </c>
      <c r="L46" s="2"/>
    </row>
    <row r="47" spans="1:12" ht="12.6" customHeight="1">
      <c r="A47" s="160"/>
      <c r="B47" s="23" t="s">
        <v>74</v>
      </c>
      <c r="C47" s="24" t="s">
        <v>69</v>
      </c>
      <c r="D47" s="5" t="s">
        <v>283</v>
      </c>
      <c r="E47" s="75">
        <v>1.5</v>
      </c>
      <c r="F47" s="74">
        <v>1</v>
      </c>
      <c r="G47" s="136">
        <v>0.8</v>
      </c>
      <c r="H47" s="78">
        <v>1.5</v>
      </c>
      <c r="I47" s="77">
        <v>0.8</v>
      </c>
      <c r="J47" s="77">
        <v>1.0999999999999999</v>
      </c>
      <c r="K47" s="67">
        <f>COUNTIF(E47:G47,"&gt;2")</f>
        <v>0</v>
      </c>
      <c r="L47" s="2"/>
    </row>
    <row r="48" spans="1:12" ht="12.6" customHeight="1">
      <c r="A48" s="160"/>
      <c r="B48" s="23" t="s">
        <v>282</v>
      </c>
      <c r="C48" s="24" t="s">
        <v>69</v>
      </c>
      <c r="D48" s="5" t="s">
        <v>72</v>
      </c>
      <c r="E48" s="75">
        <v>2.2999999999999998</v>
      </c>
      <c r="F48" s="74">
        <v>2.2000000000000002</v>
      </c>
      <c r="G48" s="136">
        <v>2.4</v>
      </c>
      <c r="H48" s="78">
        <v>2.4</v>
      </c>
      <c r="I48" s="77">
        <v>2.2000000000000002</v>
      </c>
      <c r="J48" s="77">
        <v>2.3000000000000003</v>
      </c>
      <c r="K48" s="67"/>
      <c r="L48" s="2"/>
    </row>
    <row r="49" spans="1:12" ht="12.6" customHeight="1">
      <c r="A49" s="160"/>
      <c r="B49" s="23" t="s">
        <v>76</v>
      </c>
      <c r="C49" s="24" t="s">
        <v>69</v>
      </c>
      <c r="D49" s="5" t="s">
        <v>281</v>
      </c>
      <c r="E49" s="56">
        <v>1</v>
      </c>
      <c r="F49" s="9">
        <v>2</v>
      </c>
      <c r="G49" s="140">
        <v>2</v>
      </c>
      <c r="H49" s="55">
        <v>2</v>
      </c>
      <c r="I49" s="48">
        <v>1</v>
      </c>
      <c r="J49" s="76">
        <v>2</v>
      </c>
      <c r="K49" s="67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69</v>
      </c>
      <c r="D50" s="5" t="s">
        <v>67</v>
      </c>
      <c r="E50" s="75">
        <v>11.3</v>
      </c>
      <c r="F50" s="74">
        <v>9.6999999999999993</v>
      </c>
      <c r="G50" s="136">
        <v>11.4</v>
      </c>
      <c r="H50" s="78">
        <v>11.4</v>
      </c>
      <c r="I50" s="48">
        <v>9.6999999999999993</v>
      </c>
      <c r="J50" s="48">
        <v>10.799999999999999</v>
      </c>
      <c r="K50" s="67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280</v>
      </c>
      <c r="D51" s="5" t="s">
        <v>44</v>
      </c>
      <c r="E51" s="56">
        <v>3400</v>
      </c>
      <c r="F51" s="9">
        <v>49000</v>
      </c>
      <c r="G51" s="140">
        <v>7900</v>
      </c>
      <c r="H51" s="55">
        <v>49000</v>
      </c>
      <c r="I51" s="48">
        <v>3400</v>
      </c>
      <c r="J51" s="48">
        <v>20000</v>
      </c>
      <c r="K51" s="67">
        <f>COUNTIF(E51:G51,"&gt;1000")</f>
        <v>3</v>
      </c>
      <c r="L51" s="2"/>
    </row>
    <row r="52" spans="1:12" ht="12.6" customHeight="1">
      <c r="A52" s="160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69</v>
      </c>
      <c r="D53" s="5" t="s">
        <v>72</v>
      </c>
      <c r="E53" s="75">
        <v>1.4</v>
      </c>
      <c r="F53" s="74">
        <v>1.1000000000000001</v>
      </c>
      <c r="G53" s="136">
        <v>1.2</v>
      </c>
      <c r="H53" s="78">
        <v>1.4</v>
      </c>
      <c r="I53" s="77">
        <v>1.1000000000000001</v>
      </c>
      <c r="J53" s="77">
        <v>1.2</v>
      </c>
      <c r="K53" s="67"/>
      <c r="L53" s="2"/>
    </row>
    <row r="54" spans="1:12" ht="12.6" customHeight="1">
      <c r="A54" s="160"/>
      <c r="B54" s="23" t="s">
        <v>29</v>
      </c>
      <c r="C54" s="24" t="s">
        <v>69</v>
      </c>
      <c r="D54" s="5" t="s">
        <v>72</v>
      </c>
      <c r="E54" s="70">
        <v>3.7999999999999999E-2</v>
      </c>
      <c r="F54" s="69">
        <v>4.1000000000000002E-2</v>
      </c>
      <c r="G54" s="150">
        <v>4.5999999999999999E-2</v>
      </c>
      <c r="H54" s="55">
        <v>4.5999999999999999E-2</v>
      </c>
      <c r="I54" s="68">
        <v>3.7999999999999999E-2</v>
      </c>
      <c r="J54" s="68">
        <v>4.2000000000000003E-2</v>
      </c>
      <c r="K54" s="67"/>
      <c r="L54" s="2"/>
    </row>
    <row r="55" spans="1:12" ht="12.6" customHeight="1">
      <c r="A55" s="160"/>
      <c r="B55" s="23" t="s">
        <v>73</v>
      </c>
      <c r="C55" s="24" t="s">
        <v>69</v>
      </c>
      <c r="D55" s="5" t="s">
        <v>104</v>
      </c>
      <c r="E55" s="56"/>
      <c r="F55" s="107">
        <v>1E-3</v>
      </c>
      <c r="G55" s="152">
        <v>4.3E-3</v>
      </c>
      <c r="H55" s="124">
        <v>4.3E-3</v>
      </c>
      <c r="I55" s="106">
        <v>1E-3</v>
      </c>
      <c r="J55" s="106">
        <v>2.7000000000000001E-3</v>
      </c>
      <c r="K55" s="66">
        <f>COUNTIF(E55:G55,"&gt;0.03")</f>
        <v>0</v>
      </c>
      <c r="L55" s="2"/>
    </row>
    <row r="56" spans="1:12" ht="12.6" customHeight="1">
      <c r="A56" s="159" t="s">
        <v>36</v>
      </c>
      <c r="B56" s="20" t="s">
        <v>31</v>
      </c>
      <c r="C56" s="21" t="s">
        <v>69</v>
      </c>
      <c r="D56" s="22" t="s">
        <v>72</v>
      </c>
      <c r="E56" s="65"/>
      <c r="F56" s="7" t="s">
        <v>109</v>
      </c>
      <c r="G56" s="135"/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0"/>
      <c r="B57" s="23" t="s">
        <v>115</v>
      </c>
      <c r="C57" s="24" t="s">
        <v>69</v>
      </c>
      <c r="D57" s="5" t="s">
        <v>278</v>
      </c>
      <c r="E57" s="63"/>
      <c r="F57" s="6">
        <v>8.0000000000000004E-4</v>
      </c>
      <c r="G57" s="139"/>
      <c r="H57" s="62">
        <v>8.0000000000000004E-4</v>
      </c>
      <c r="I57" s="10">
        <v>8.0000000000000004E-4</v>
      </c>
      <c r="J57" s="10">
        <v>8.0000000000000004E-4</v>
      </c>
      <c r="K57" s="17"/>
      <c r="L57" s="2"/>
    </row>
    <row r="58" spans="1:12" ht="12.6" customHeight="1">
      <c r="A58" s="160"/>
      <c r="B58" s="23" t="s">
        <v>32</v>
      </c>
      <c r="C58" s="24" t="s">
        <v>69</v>
      </c>
      <c r="D58" s="5" t="s">
        <v>278</v>
      </c>
      <c r="E58" s="56"/>
      <c r="F58" s="9">
        <v>0.03</v>
      </c>
      <c r="G58" s="140"/>
      <c r="H58" s="55">
        <v>0.03</v>
      </c>
      <c r="I58" s="48">
        <v>0.03</v>
      </c>
      <c r="J58" s="48">
        <v>0.03</v>
      </c>
      <c r="K58" s="49"/>
      <c r="L58" s="2"/>
    </row>
    <row r="59" spans="1:12" ht="12.6" customHeight="1">
      <c r="A59" s="160"/>
      <c r="B59" s="23" t="s">
        <v>33</v>
      </c>
      <c r="C59" s="24" t="s">
        <v>279</v>
      </c>
      <c r="D59" s="5" t="s">
        <v>72</v>
      </c>
      <c r="E59" s="63"/>
      <c r="F59" s="6" t="s">
        <v>114</v>
      </c>
      <c r="G59" s="139"/>
      <c r="H59" s="62" t="s">
        <v>114</v>
      </c>
      <c r="I59" s="10" t="s">
        <v>114</v>
      </c>
      <c r="J59" s="10" t="s">
        <v>114</v>
      </c>
      <c r="K59" s="17"/>
      <c r="L59" s="2"/>
    </row>
    <row r="60" spans="1:12" ht="12.6" customHeight="1">
      <c r="A60" s="160"/>
      <c r="B60" s="23" t="s">
        <v>113</v>
      </c>
      <c r="C60" s="24" t="s">
        <v>279</v>
      </c>
      <c r="D60" s="5" t="s">
        <v>278</v>
      </c>
      <c r="E60" s="63"/>
      <c r="F60" s="6" t="s">
        <v>109</v>
      </c>
      <c r="G60" s="139"/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1"/>
      <c r="B61" s="25" t="s">
        <v>112</v>
      </c>
      <c r="C61" s="26" t="s">
        <v>279</v>
      </c>
      <c r="D61" s="27" t="s">
        <v>72</v>
      </c>
      <c r="E61" s="61"/>
      <c r="F61" s="11" t="s">
        <v>111</v>
      </c>
      <c r="G61" s="141"/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69</v>
      </c>
      <c r="D62" s="35" t="s">
        <v>72</v>
      </c>
      <c r="E62" s="88">
        <v>0.04</v>
      </c>
      <c r="F62" s="14">
        <v>0.05</v>
      </c>
      <c r="G62" s="147">
        <v>0.05</v>
      </c>
      <c r="H62" s="57">
        <v>0.05</v>
      </c>
      <c r="I62" s="50">
        <v>0.04</v>
      </c>
      <c r="J62" s="50">
        <v>0.05</v>
      </c>
      <c r="K62" s="45"/>
      <c r="L62" s="2"/>
    </row>
    <row r="63" spans="1:12" ht="12.6" customHeight="1">
      <c r="A63" s="163"/>
      <c r="B63" s="23" t="s">
        <v>56</v>
      </c>
      <c r="C63" s="24" t="s">
        <v>69</v>
      </c>
      <c r="D63" s="5" t="s">
        <v>278</v>
      </c>
      <c r="E63" s="70">
        <v>3.3000000000000002E-2</v>
      </c>
      <c r="F63" s="69">
        <v>0.03</v>
      </c>
      <c r="G63" s="150">
        <v>3.4000000000000002E-2</v>
      </c>
      <c r="H63" s="105">
        <v>3.4000000000000002E-2</v>
      </c>
      <c r="I63" s="68">
        <v>0.03</v>
      </c>
      <c r="J63" s="68">
        <v>3.2000000000000001E-2</v>
      </c>
      <c r="K63" s="49"/>
      <c r="L63" s="2"/>
    </row>
    <row r="64" spans="1:12" ht="12.6" customHeight="1" thickBot="1">
      <c r="A64" s="164"/>
      <c r="B64" s="36" t="s">
        <v>35</v>
      </c>
      <c r="C64" s="37" t="s">
        <v>69</v>
      </c>
      <c r="D64" s="38" t="s">
        <v>72</v>
      </c>
      <c r="E64" s="54"/>
      <c r="F64" s="18" t="s">
        <v>106</v>
      </c>
      <c r="G64" s="148">
        <v>0.03</v>
      </c>
      <c r="H64" s="53">
        <v>0.03</v>
      </c>
      <c r="I64" s="19" t="s">
        <v>106</v>
      </c>
      <c r="J64" s="19">
        <v>0.03</v>
      </c>
      <c r="K64" s="43"/>
      <c r="L64" s="2"/>
    </row>
    <row r="65" spans="1:2" ht="12.6" customHeight="1">
      <c r="A65" s="51" t="s">
        <v>277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298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177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0.42708333333333331</v>
      </c>
      <c r="F5" s="101">
        <v>0.43055555555555558</v>
      </c>
      <c r="G5" s="134">
        <v>0.44791666666666669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143</v>
      </c>
      <c r="D6" s="22" t="s">
        <v>143</v>
      </c>
      <c r="E6" s="65" t="s">
        <v>142</v>
      </c>
      <c r="F6" s="7" t="s">
        <v>142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141</v>
      </c>
      <c r="D7" s="5" t="s">
        <v>139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140</v>
      </c>
      <c r="D8" s="5" t="s">
        <v>139</v>
      </c>
      <c r="E8" s="100">
        <v>0.04</v>
      </c>
      <c r="F8" s="99">
        <v>0.03</v>
      </c>
      <c r="G8" s="137">
        <v>0.02</v>
      </c>
      <c r="H8" s="98">
        <v>0.04</v>
      </c>
      <c r="I8" s="97">
        <v>0.02</v>
      </c>
      <c r="J8" s="97">
        <v>3.0000000000000002E-2</v>
      </c>
      <c r="K8" s="17"/>
      <c r="L8" s="2"/>
    </row>
    <row r="9" spans="1:12" ht="12.6" customHeight="1">
      <c r="A9" s="160"/>
      <c r="B9" s="23" t="s">
        <v>3</v>
      </c>
      <c r="C9" s="24" t="s">
        <v>189</v>
      </c>
      <c r="D9" s="5" t="s">
        <v>139</v>
      </c>
      <c r="E9" s="100">
        <v>0.04</v>
      </c>
      <c r="F9" s="99">
        <v>0.03</v>
      </c>
      <c r="G9" s="137">
        <v>0.02</v>
      </c>
      <c r="H9" s="98">
        <v>0.04</v>
      </c>
      <c r="I9" s="97">
        <v>0.02</v>
      </c>
      <c r="J9" s="97">
        <v>3.0000000000000002E-2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137</v>
      </c>
      <c r="E10" s="96">
        <v>0.63</v>
      </c>
      <c r="F10" s="95">
        <v>0.86</v>
      </c>
      <c r="G10" s="139">
        <v>0.25</v>
      </c>
      <c r="H10" s="115">
        <v>0.86</v>
      </c>
      <c r="I10" s="94">
        <v>0.25</v>
      </c>
      <c r="J10" s="94">
        <v>0.57999999999999996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137</v>
      </c>
      <c r="E11" s="56">
        <v>0.01</v>
      </c>
      <c r="F11" s="9" t="s">
        <v>114</v>
      </c>
      <c r="G11" s="140" t="s">
        <v>114</v>
      </c>
      <c r="H11" s="55">
        <v>0.01</v>
      </c>
      <c r="I11" s="48" t="s">
        <v>114</v>
      </c>
      <c r="J11" s="48">
        <v>0.01</v>
      </c>
      <c r="K11" s="49"/>
      <c r="L11" s="2"/>
    </row>
    <row r="12" spans="1:12" ht="12.6" customHeight="1">
      <c r="A12" s="160"/>
      <c r="B12" s="23" t="s">
        <v>6</v>
      </c>
      <c r="C12" s="24" t="s">
        <v>297</v>
      </c>
      <c r="D12" s="5" t="s">
        <v>137</v>
      </c>
      <c r="E12" s="75">
        <v>24.8</v>
      </c>
      <c r="F12" s="74">
        <v>33.299999999999997</v>
      </c>
      <c r="G12" s="136">
        <v>17.2</v>
      </c>
      <c r="H12" s="78">
        <v>33.299999999999997</v>
      </c>
      <c r="I12" s="77">
        <v>17.2</v>
      </c>
      <c r="J12" s="77">
        <v>25.099999999999998</v>
      </c>
      <c r="K12" s="49"/>
      <c r="L12" s="2"/>
    </row>
    <row r="13" spans="1:12" ht="12.6" customHeight="1">
      <c r="A13" s="160"/>
      <c r="B13" s="23" t="s">
        <v>7</v>
      </c>
      <c r="C13" s="24" t="s">
        <v>138</v>
      </c>
      <c r="D13" s="5" t="s">
        <v>137</v>
      </c>
      <c r="E13" s="75">
        <v>18.3</v>
      </c>
      <c r="F13" s="74">
        <v>25.3</v>
      </c>
      <c r="G13" s="140">
        <v>12.5</v>
      </c>
      <c r="H13" s="78">
        <v>25.3</v>
      </c>
      <c r="I13" s="77">
        <v>12.5</v>
      </c>
      <c r="J13" s="77">
        <v>18.7</v>
      </c>
      <c r="K13" s="49"/>
      <c r="L13" s="2"/>
    </row>
    <row r="14" spans="1:12" ht="12.6" customHeight="1">
      <c r="A14" s="160"/>
      <c r="B14" s="23" t="s">
        <v>8</v>
      </c>
      <c r="C14" s="24" t="s">
        <v>137</v>
      </c>
      <c r="D14" s="5" t="s">
        <v>72</v>
      </c>
      <c r="E14" s="63" t="s">
        <v>136</v>
      </c>
      <c r="F14" s="6" t="s">
        <v>136</v>
      </c>
      <c r="G14" s="139" t="s">
        <v>136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278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0"/>
      <c r="B16" s="23" t="s">
        <v>10</v>
      </c>
      <c r="C16" s="24" t="s">
        <v>72</v>
      </c>
      <c r="D16" s="5" t="s">
        <v>132</v>
      </c>
      <c r="E16" s="63" t="s">
        <v>134</v>
      </c>
      <c r="F16" s="6" t="s">
        <v>134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278</v>
      </c>
      <c r="D17" s="27" t="s">
        <v>72</v>
      </c>
      <c r="E17" s="61" t="s">
        <v>131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187</v>
      </c>
      <c r="C18" s="21" t="s">
        <v>69</v>
      </c>
      <c r="D18" s="22" t="s">
        <v>65</v>
      </c>
      <c r="E18" s="93"/>
      <c r="F18" s="13"/>
      <c r="G18" s="142"/>
      <c r="H18" s="92"/>
      <c r="I18" s="40"/>
      <c r="J18" s="40"/>
      <c r="K18" s="113"/>
      <c r="L18" s="2"/>
    </row>
    <row r="19" spans="1:12" ht="12.6" customHeight="1">
      <c r="A19" s="160"/>
      <c r="B19" s="23" t="s">
        <v>46</v>
      </c>
      <c r="C19" s="24" t="s">
        <v>69</v>
      </c>
      <c r="D19" s="28" t="s">
        <v>39</v>
      </c>
      <c r="E19" s="88"/>
      <c r="F19" s="14"/>
      <c r="G19" s="143"/>
      <c r="H19" s="87"/>
      <c r="I19" s="15"/>
      <c r="J19" s="15"/>
      <c r="K19" s="109"/>
      <c r="L19" s="2"/>
    </row>
    <row r="20" spans="1:12" ht="12.6" customHeight="1">
      <c r="A20" s="160"/>
      <c r="B20" s="23" t="s">
        <v>296</v>
      </c>
      <c r="C20" s="24" t="s">
        <v>279</v>
      </c>
      <c r="D20" s="5" t="s">
        <v>38</v>
      </c>
      <c r="E20" s="88"/>
      <c r="F20" s="14"/>
      <c r="G20" s="143"/>
      <c r="H20" s="87"/>
      <c r="I20" s="15"/>
      <c r="J20" s="15"/>
      <c r="K20" s="109"/>
      <c r="L20" s="2"/>
    </row>
    <row r="21" spans="1:12" ht="12.6" customHeight="1">
      <c r="A21" s="160"/>
      <c r="B21" s="23" t="s">
        <v>128</v>
      </c>
      <c r="C21" s="24" t="s">
        <v>127</v>
      </c>
      <c r="D21" s="5" t="s">
        <v>40</v>
      </c>
      <c r="E21" s="88"/>
      <c r="F21" s="14"/>
      <c r="G21" s="143"/>
      <c r="H21" s="87"/>
      <c r="I21" s="15"/>
      <c r="J21" s="15"/>
      <c r="K21" s="109"/>
      <c r="L21" s="2"/>
    </row>
    <row r="22" spans="1:12" ht="12.6" customHeight="1">
      <c r="A22" s="160"/>
      <c r="B22" s="23" t="s">
        <v>47</v>
      </c>
      <c r="C22" s="24" t="s">
        <v>69</v>
      </c>
      <c r="D22" s="5" t="s">
        <v>38</v>
      </c>
      <c r="E22" s="88"/>
      <c r="F22" s="14"/>
      <c r="G22" s="143"/>
      <c r="H22" s="87"/>
      <c r="I22" s="15"/>
      <c r="J22" s="15"/>
      <c r="K22" s="109"/>
      <c r="L22" s="2"/>
    </row>
    <row r="23" spans="1:12" ht="12.6" customHeight="1">
      <c r="A23" s="160"/>
      <c r="B23" s="23" t="s">
        <v>86</v>
      </c>
      <c r="C23" s="24" t="s">
        <v>108</v>
      </c>
      <c r="D23" s="5" t="s">
        <v>61</v>
      </c>
      <c r="E23" s="88"/>
      <c r="F23" s="14"/>
      <c r="G23" s="143"/>
      <c r="H23" s="87"/>
      <c r="I23" s="15"/>
      <c r="J23" s="15"/>
      <c r="K23" s="109"/>
      <c r="L23" s="2"/>
    </row>
    <row r="24" spans="1:12" ht="12.6" customHeight="1">
      <c r="A24" s="160"/>
      <c r="B24" s="23" t="s">
        <v>87</v>
      </c>
      <c r="C24" s="24" t="s">
        <v>279</v>
      </c>
      <c r="D24" s="28" t="s">
        <v>39</v>
      </c>
      <c r="E24" s="88"/>
      <c r="F24" s="14"/>
      <c r="G24" s="143"/>
      <c r="H24" s="87"/>
      <c r="I24" s="15"/>
      <c r="J24" s="15"/>
      <c r="K24" s="109"/>
      <c r="L24" s="2"/>
    </row>
    <row r="25" spans="1:12" ht="12.6" customHeight="1">
      <c r="A25" s="160"/>
      <c r="B25" s="23" t="s">
        <v>12</v>
      </c>
      <c r="C25" s="24" t="s">
        <v>279</v>
      </c>
      <c r="D25" s="5" t="s">
        <v>41</v>
      </c>
      <c r="E25" s="88"/>
      <c r="F25" s="14"/>
      <c r="G25" s="143"/>
      <c r="H25" s="87"/>
      <c r="I25" s="15"/>
      <c r="J25" s="15"/>
      <c r="K25" s="109"/>
      <c r="L25" s="2"/>
    </row>
    <row r="26" spans="1:12" ht="12.6" customHeight="1">
      <c r="A26" s="160"/>
      <c r="B26" s="23" t="s">
        <v>13</v>
      </c>
      <c r="C26" s="24" t="s">
        <v>279</v>
      </c>
      <c r="D26" s="5" t="s">
        <v>45</v>
      </c>
      <c r="E26" s="88"/>
      <c r="F26" s="14"/>
      <c r="G26" s="143"/>
      <c r="H26" s="87"/>
      <c r="I26" s="15"/>
      <c r="J26" s="15"/>
      <c r="K26" s="109"/>
      <c r="L26" s="2"/>
    </row>
    <row r="27" spans="1:12" ht="12.6" customHeight="1">
      <c r="A27" s="160"/>
      <c r="B27" s="23" t="s">
        <v>14</v>
      </c>
      <c r="C27" s="24" t="s">
        <v>69</v>
      </c>
      <c r="D27" s="5" t="s">
        <v>62</v>
      </c>
      <c r="E27" s="88"/>
      <c r="F27" s="14"/>
      <c r="G27" s="143"/>
      <c r="H27" s="87"/>
      <c r="I27" s="15"/>
      <c r="J27" s="15"/>
      <c r="K27" s="109"/>
      <c r="L27" s="2"/>
    </row>
    <row r="28" spans="1:12" ht="12.6" customHeight="1">
      <c r="A28" s="160"/>
      <c r="B28" s="23" t="s">
        <v>15</v>
      </c>
      <c r="C28" s="24" t="s">
        <v>69</v>
      </c>
      <c r="D28" s="5" t="s">
        <v>58</v>
      </c>
      <c r="E28" s="88"/>
      <c r="F28" s="14"/>
      <c r="G28" s="143"/>
      <c r="H28" s="87"/>
      <c r="I28" s="15"/>
      <c r="J28" s="15"/>
      <c r="K28" s="109"/>
      <c r="L28" s="2"/>
    </row>
    <row r="29" spans="1:12" ht="12.6" customHeight="1">
      <c r="A29" s="160"/>
      <c r="B29" s="23" t="s">
        <v>88</v>
      </c>
      <c r="C29" s="24" t="s">
        <v>279</v>
      </c>
      <c r="D29" s="5" t="s">
        <v>42</v>
      </c>
      <c r="E29" s="88"/>
      <c r="F29" s="14"/>
      <c r="G29" s="143"/>
      <c r="H29" s="87"/>
      <c r="I29" s="15"/>
      <c r="J29" s="15"/>
      <c r="K29" s="109"/>
      <c r="L29" s="2"/>
    </row>
    <row r="30" spans="1:12" ht="12.6" customHeight="1">
      <c r="A30" s="160"/>
      <c r="B30" s="23" t="s">
        <v>16</v>
      </c>
      <c r="C30" s="24" t="s">
        <v>69</v>
      </c>
      <c r="D30" s="5" t="s">
        <v>60</v>
      </c>
      <c r="E30" s="88"/>
      <c r="F30" s="14"/>
      <c r="G30" s="143"/>
      <c r="H30" s="87"/>
      <c r="I30" s="15"/>
      <c r="J30" s="15"/>
      <c r="K30" s="109"/>
      <c r="L30" s="2"/>
    </row>
    <row r="31" spans="1:12" ht="12.6" customHeight="1">
      <c r="A31" s="160"/>
      <c r="B31" s="23" t="s">
        <v>17</v>
      </c>
      <c r="C31" s="24" t="s">
        <v>279</v>
      </c>
      <c r="D31" s="5" t="s">
        <v>63</v>
      </c>
      <c r="E31" s="88"/>
      <c r="F31" s="14"/>
      <c r="G31" s="143"/>
      <c r="H31" s="87"/>
      <c r="I31" s="15"/>
      <c r="J31" s="15"/>
      <c r="K31" s="109"/>
      <c r="L31" s="2"/>
    </row>
    <row r="32" spans="1:12" ht="12.6" customHeight="1">
      <c r="A32" s="160"/>
      <c r="B32" s="23" t="s">
        <v>18</v>
      </c>
      <c r="C32" s="24" t="s">
        <v>69</v>
      </c>
      <c r="D32" s="5" t="s">
        <v>38</v>
      </c>
      <c r="E32" s="88"/>
      <c r="F32" s="14"/>
      <c r="G32" s="143"/>
      <c r="H32" s="87"/>
      <c r="I32" s="15"/>
      <c r="J32" s="15"/>
      <c r="K32" s="109"/>
      <c r="L32" s="2"/>
    </row>
    <row r="33" spans="1:12" ht="12.6" customHeight="1">
      <c r="A33" s="160"/>
      <c r="B33" s="23" t="s">
        <v>19</v>
      </c>
      <c r="C33" s="24" t="s">
        <v>69</v>
      </c>
      <c r="D33" s="5" t="s">
        <v>38</v>
      </c>
      <c r="E33" s="88"/>
      <c r="F33" s="14"/>
      <c r="G33" s="143"/>
      <c r="H33" s="87"/>
      <c r="I33" s="15"/>
      <c r="J33" s="15"/>
      <c r="K33" s="109"/>
      <c r="L33" s="2"/>
    </row>
    <row r="34" spans="1:12" ht="12.6" customHeight="1">
      <c r="A34" s="160"/>
      <c r="B34" s="23" t="s">
        <v>20</v>
      </c>
      <c r="C34" s="24" t="s">
        <v>279</v>
      </c>
      <c r="D34" s="5" t="s">
        <v>64</v>
      </c>
      <c r="E34" s="88"/>
      <c r="F34" s="14" t="s">
        <v>126</v>
      </c>
      <c r="G34" s="143"/>
      <c r="H34" s="87" t="s">
        <v>126</v>
      </c>
      <c r="I34" s="15" t="s">
        <v>126</v>
      </c>
      <c r="J34" s="15" t="s">
        <v>126</v>
      </c>
      <c r="K34" s="109">
        <f>COUNTIF(E34:G34,"&gt;0.002")</f>
        <v>0</v>
      </c>
      <c r="L34" s="2"/>
    </row>
    <row r="35" spans="1:12" ht="12.6" customHeight="1">
      <c r="A35" s="160"/>
      <c r="B35" s="23" t="s">
        <v>21</v>
      </c>
      <c r="C35" s="24" t="s">
        <v>279</v>
      </c>
      <c r="D35" s="5" t="s">
        <v>63</v>
      </c>
      <c r="E35" s="88"/>
      <c r="F35" s="14" t="s">
        <v>123</v>
      </c>
      <c r="G35" s="143"/>
      <c r="H35" s="87" t="s">
        <v>123</v>
      </c>
      <c r="I35" s="15" t="s">
        <v>123</v>
      </c>
      <c r="J35" s="15" t="s">
        <v>123</v>
      </c>
      <c r="K35" s="109">
        <f>COUNTIF(E35:G35,"&gt;0.006")</f>
        <v>0</v>
      </c>
      <c r="L35" s="2"/>
    </row>
    <row r="36" spans="1:12" ht="12.6" customHeight="1">
      <c r="A36" s="160"/>
      <c r="B36" s="23" t="s">
        <v>22</v>
      </c>
      <c r="C36" s="24" t="s">
        <v>279</v>
      </c>
      <c r="D36" s="5" t="s">
        <v>65</v>
      </c>
      <c r="E36" s="88"/>
      <c r="F36" s="14" t="s">
        <v>125</v>
      </c>
      <c r="G36" s="143"/>
      <c r="H36" s="87" t="s">
        <v>125</v>
      </c>
      <c r="I36" s="15" t="s">
        <v>125</v>
      </c>
      <c r="J36" s="15" t="s">
        <v>125</v>
      </c>
      <c r="K36" s="109">
        <f>COUNTIF(E36:G36,"&gt;0.003")</f>
        <v>0</v>
      </c>
      <c r="L36" s="2"/>
    </row>
    <row r="37" spans="1:12" ht="12.6" customHeight="1">
      <c r="A37" s="160"/>
      <c r="B37" s="23" t="s">
        <v>23</v>
      </c>
      <c r="C37" s="24" t="s">
        <v>69</v>
      </c>
      <c r="D37" s="5" t="s">
        <v>41</v>
      </c>
      <c r="E37" s="88"/>
      <c r="F37" s="14" t="s">
        <v>125</v>
      </c>
      <c r="G37" s="143"/>
      <c r="H37" s="87" t="s">
        <v>125</v>
      </c>
      <c r="I37" s="15" t="s">
        <v>125</v>
      </c>
      <c r="J37" s="15" t="s">
        <v>125</v>
      </c>
      <c r="K37" s="109">
        <f>COUNTIF(E37:G37,"&gt;0.02")</f>
        <v>0</v>
      </c>
      <c r="L37" s="2"/>
    </row>
    <row r="38" spans="1:12" ht="12.6" customHeight="1">
      <c r="A38" s="160"/>
      <c r="B38" s="23" t="s">
        <v>24</v>
      </c>
      <c r="C38" s="24" t="s">
        <v>69</v>
      </c>
      <c r="D38" s="5" t="s">
        <v>38</v>
      </c>
      <c r="E38" s="88"/>
      <c r="F38" s="14"/>
      <c r="G38" s="143"/>
      <c r="H38" s="87"/>
      <c r="I38" s="15"/>
      <c r="J38" s="15"/>
      <c r="K38" s="109"/>
      <c r="L38" s="2"/>
    </row>
    <row r="39" spans="1:12" ht="12.6" customHeight="1">
      <c r="A39" s="160"/>
      <c r="B39" s="23" t="s">
        <v>184</v>
      </c>
      <c r="C39" s="24" t="s">
        <v>69</v>
      </c>
      <c r="D39" s="5" t="s">
        <v>38</v>
      </c>
      <c r="E39" s="88"/>
      <c r="F39" s="14"/>
      <c r="G39" s="143"/>
      <c r="H39" s="87"/>
      <c r="I39" s="15"/>
      <c r="J39" s="15"/>
      <c r="K39" s="109"/>
      <c r="L39" s="2"/>
    </row>
    <row r="40" spans="1:12" ht="12.6" customHeight="1">
      <c r="A40" s="160"/>
      <c r="B40" s="23" t="s">
        <v>92</v>
      </c>
      <c r="C40" s="24" t="s">
        <v>69</v>
      </c>
      <c r="D40" s="5" t="s">
        <v>182</v>
      </c>
      <c r="E40" s="59">
        <v>0.93</v>
      </c>
      <c r="F40" s="58">
        <v>0.43</v>
      </c>
      <c r="G40" s="143">
        <v>0.94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69</v>
      </c>
      <c r="D41" s="5" t="s">
        <v>182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279</v>
      </c>
      <c r="D42" s="5" t="s">
        <v>285</v>
      </c>
      <c r="E42" s="59">
        <v>0.98</v>
      </c>
      <c r="F42" s="58">
        <v>0.48</v>
      </c>
      <c r="G42" s="143">
        <v>0.99</v>
      </c>
      <c r="H42" s="90">
        <v>0.99</v>
      </c>
      <c r="I42" s="89">
        <v>0.48</v>
      </c>
      <c r="J42" s="89">
        <v>0.82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279</v>
      </c>
      <c r="D43" s="5" t="s">
        <v>66</v>
      </c>
      <c r="E43" s="88"/>
      <c r="F43" s="14" t="s">
        <v>121</v>
      </c>
      <c r="G43" s="143"/>
      <c r="H43" s="87" t="s">
        <v>121</v>
      </c>
      <c r="I43" s="15" t="s">
        <v>121</v>
      </c>
      <c r="J43" s="15" t="s">
        <v>121</v>
      </c>
      <c r="K43" s="109">
        <f>COUNTIF(E43:G43,"&gt;0.8")</f>
        <v>0</v>
      </c>
      <c r="L43" s="2"/>
    </row>
    <row r="44" spans="1:12" ht="12.6" customHeight="1">
      <c r="A44" s="160"/>
      <c r="B44" s="23" t="s">
        <v>49</v>
      </c>
      <c r="C44" s="24" t="s">
        <v>69</v>
      </c>
      <c r="D44" s="5" t="s">
        <v>295</v>
      </c>
      <c r="E44" s="88"/>
      <c r="F44" s="14" t="s">
        <v>120</v>
      </c>
      <c r="G44" s="143"/>
      <c r="H44" s="87" t="s">
        <v>120</v>
      </c>
      <c r="I44" s="15" t="s">
        <v>120</v>
      </c>
      <c r="J44" s="15" t="s">
        <v>120</v>
      </c>
      <c r="K44" s="109">
        <f>COUNTIF(E44:G44,"&gt;1")</f>
        <v>0</v>
      </c>
      <c r="L44" s="2"/>
    </row>
    <row r="45" spans="1:12" ht="12.6" customHeight="1">
      <c r="A45" s="161"/>
      <c r="B45" s="29" t="s">
        <v>294</v>
      </c>
      <c r="C45" s="30" t="s">
        <v>69</v>
      </c>
      <c r="D45" s="131" t="s">
        <v>40</v>
      </c>
      <c r="E45" s="85"/>
      <c r="F45" s="16"/>
      <c r="G45" s="145"/>
      <c r="H45" s="84"/>
      <c r="I45" s="41"/>
      <c r="J45" s="41"/>
      <c r="K45" s="108"/>
      <c r="L45" s="2"/>
    </row>
    <row r="46" spans="1:12" ht="12.6" customHeight="1">
      <c r="A46" s="159" t="s">
        <v>30</v>
      </c>
      <c r="B46" s="20" t="s">
        <v>78</v>
      </c>
      <c r="C46" s="21" t="s">
        <v>182</v>
      </c>
      <c r="D46" s="31" t="s">
        <v>43</v>
      </c>
      <c r="E46" s="83">
        <v>8</v>
      </c>
      <c r="F46" s="82">
        <v>7.5</v>
      </c>
      <c r="G46" s="146">
        <v>8</v>
      </c>
      <c r="H46" s="81">
        <v>8</v>
      </c>
      <c r="I46" s="80">
        <v>7.5</v>
      </c>
      <c r="J46" s="80">
        <v>7.8</v>
      </c>
      <c r="K46" s="79">
        <f>3-(COUNTIF(E46:G46,"&lt;=8.5")-COUNTIF(E46:G46,"&lt;6.5"))</f>
        <v>0</v>
      </c>
      <c r="L46" s="2"/>
    </row>
    <row r="47" spans="1:12" ht="12.6" customHeight="1">
      <c r="A47" s="160"/>
      <c r="B47" s="23" t="s">
        <v>293</v>
      </c>
      <c r="C47" s="24" t="s">
        <v>279</v>
      </c>
      <c r="D47" s="5" t="s">
        <v>283</v>
      </c>
      <c r="E47" s="75">
        <v>0.4</v>
      </c>
      <c r="F47" s="74">
        <v>0.5</v>
      </c>
      <c r="G47" s="136">
        <v>3.1</v>
      </c>
      <c r="H47" s="78">
        <v>3.1</v>
      </c>
      <c r="I47" s="77">
        <v>0.4</v>
      </c>
      <c r="J47" s="77">
        <v>1.3</v>
      </c>
      <c r="K47" s="67">
        <f>COUNTIF(E47:G47,"&gt;2")</f>
        <v>1</v>
      </c>
      <c r="L47" s="2"/>
    </row>
    <row r="48" spans="1:12" ht="12.6" customHeight="1">
      <c r="A48" s="160"/>
      <c r="B48" s="23" t="s">
        <v>75</v>
      </c>
      <c r="C48" s="24" t="s">
        <v>279</v>
      </c>
      <c r="D48" s="5" t="s">
        <v>72</v>
      </c>
      <c r="E48" s="75">
        <v>1.4</v>
      </c>
      <c r="F48" s="74">
        <v>1.4</v>
      </c>
      <c r="G48" s="136">
        <v>3.8</v>
      </c>
      <c r="H48" s="78">
        <v>3.8</v>
      </c>
      <c r="I48" s="77">
        <v>1.4</v>
      </c>
      <c r="J48" s="77">
        <v>2.1999999999999997</v>
      </c>
      <c r="K48" s="67"/>
      <c r="L48" s="2"/>
    </row>
    <row r="49" spans="1:12" ht="12.6" customHeight="1">
      <c r="A49" s="160"/>
      <c r="B49" s="23" t="s">
        <v>76</v>
      </c>
      <c r="C49" s="24" t="s">
        <v>69</v>
      </c>
      <c r="D49" s="5" t="s">
        <v>71</v>
      </c>
      <c r="E49" s="56" t="s">
        <v>118</v>
      </c>
      <c r="F49" s="9">
        <v>1</v>
      </c>
      <c r="G49" s="140">
        <v>1</v>
      </c>
      <c r="H49" s="55">
        <v>1</v>
      </c>
      <c r="I49" s="48" t="s">
        <v>118</v>
      </c>
      <c r="J49" s="48">
        <v>1</v>
      </c>
      <c r="K49" s="67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279</v>
      </c>
      <c r="D50" s="5" t="s">
        <v>67</v>
      </c>
      <c r="E50" s="75">
        <v>10.3</v>
      </c>
      <c r="F50" s="74">
        <v>7.6</v>
      </c>
      <c r="G50" s="136">
        <v>11.3</v>
      </c>
      <c r="H50" s="78">
        <v>11.3</v>
      </c>
      <c r="I50" s="77">
        <v>7.6</v>
      </c>
      <c r="J50" s="77">
        <v>9.6999999999999993</v>
      </c>
      <c r="K50" s="67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117</v>
      </c>
      <c r="D51" s="5" t="s">
        <v>44</v>
      </c>
      <c r="E51" s="56">
        <v>490</v>
      </c>
      <c r="F51" s="9">
        <v>11000</v>
      </c>
      <c r="G51" s="140">
        <v>49</v>
      </c>
      <c r="H51" s="55">
        <v>11000</v>
      </c>
      <c r="I51" s="48">
        <v>49</v>
      </c>
      <c r="J51" s="76">
        <v>3800</v>
      </c>
      <c r="K51" s="67">
        <f>COUNTIF(E51:G51,"&gt;1000")</f>
        <v>1</v>
      </c>
      <c r="L51" s="2"/>
    </row>
    <row r="52" spans="1:12" ht="12.6" customHeight="1">
      <c r="A52" s="160"/>
      <c r="B52" s="23" t="s">
        <v>59</v>
      </c>
      <c r="C52" s="24" t="s">
        <v>69</v>
      </c>
      <c r="D52" s="5" t="s">
        <v>182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69</v>
      </c>
      <c r="D53" s="5" t="s">
        <v>278</v>
      </c>
      <c r="E53" s="75">
        <v>1</v>
      </c>
      <c r="F53" s="72">
        <v>0.5</v>
      </c>
      <c r="G53" s="140">
        <v>1.1000000000000001</v>
      </c>
      <c r="H53" s="55">
        <v>1.1000000000000001</v>
      </c>
      <c r="I53" s="71">
        <v>0.5</v>
      </c>
      <c r="J53" s="71">
        <v>0.87</v>
      </c>
      <c r="K53" s="67"/>
      <c r="L53" s="2"/>
    </row>
    <row r="54" spans="1:12" ht="12.6" customHeight="1">
      <c r="A54" s="160"/>
      <c r="B54" s="23" t="s">
        <v>29</v>
      </c>
      <c r="C54" s="24" t="s">
        <v>69</v>
      </c>
      <c r="D54" s="5" t="s">
        <v>72</v>
      </c>
      <c r="E54" s="70">
        <v>0.02</v>
      </c>
      <c r="F54" s="69">
        <v>2.3E-2</v>
      </c>
      <c r="G54" s="150">
        <v>3.3000000000000002E-2</v>
      </c>
      <c r="H54" s="105">
        <v>3.3000000000000002E-2</v>
      </c>
      <c r="I54" s="68">
        <v>0.02</v>
      </c>
      <c r="J54" s="68">
        <v>2.5000000000000001E-2</v>
      </c>
      <c r="K54" s="67"/>
      <c r="L54" s="2"/>
    </row>
    <row r="55" spans="1:12" ht="12.6" customHeight="1">
      <c r="A55" s="160"/>
      <c r="B55" s="23" t="s">
        <v>73</v>
      </c>
      <c r="C55" s="24" t="s">
        <v>108</v>
      </c>
      <c r="D55" s="5" t="s">
        <v>292</v>
      </c>
      <c r="E55" s="56"/>
      <c r="F55" s="9"/>
      <c r="G55" s="140"/>
      <c r="H55" s="55"/>
      <c r="I55" s="48"/>
      <c r="J55" s="48"/>
      <c r="K55" s="108"/>
      <c r="L55" s="2"/>
    </row>
    <row r="56" spans="1:12" ht="12.6" customHeight="1">
      <c r="A56" s="159" t="s">
        <v>36</v>
      </c>
      <c r="B56" s="20" t="s">
        <v>31</v>
      </c>
      <c r="C56" s="21" t="s">
        <v>279</v>
      </c>
      <c r="D56" s="22" t="s">
        <v>278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0"/>
      <c r="B57" s="23" t="s">
        <v>291</v>
      </c>
      <c r="C57" s="24" t="s">
        <v>108</v>
      </c>
      <c r="D57" s="5" t="s">
        <v>72</v>
      </c>
      <c r="E57" s="63"/>
      <c r="F57" s="6"/>
      <c r="G57" s="139"/>
      <c r="H57" s="62"/>
      <c r="I57" s="10"/>
      <c r="J57" s="10"/>
      <c r="K57" s="17"/>
      <c r="L57" s="2"/>
    </row>
    <row r="58" spans="1:12" ht="12.6" customHeight="1">
      <c r="A58" s="160"/>
      <c r="B58" s="23" t="s">
        <v>32</v>
      </c>
      <c r="C58" s="24" t="s">
        <v>69</v>
      </c>
      <c r="D58" s="5" t="s">
        <v>72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0"/>
      <c r="B59" s="23" t="s">
        <v>33</v>
      </c>
      <c r="C59" s="24" t="s">
        <v>69</v>
      </c>
      <c r="D59" s="5" t="s">
        <v>72</v>
      </c>
      <c r="E59" s="63"/>
      <c r="F59" s="6"/>
      <c r="G59" s="139"/>
      <c r="H59" s="62"/>
      <c r="I59" s="10"/>
      <c r="J59" s="10"/>
      <c r="K59" s="17"/>
      <c r="L59" s="2"/>
    </row>
    <row r="60" spans="1:12" ht="12.6" customHeight="1">
      <c r="A60" s="160"/>
      <c r="B60" s="23" t="s">
        <v>290</v>
      </c>
      <c r="C60" s="24" t="s">
        <v>69</v>
      </c>
      <c r="D60" s="5" t="s">
        <v>72</v>
      </c>
      <c r="E60" s="63"/>
      <c r="F60" s="6"/>
      <c r="G60" s="139"/>
      <c r="H60" s="62"/>
      <c r="I60" s="10"/>
      <c r="J60" s="10"/>
      <c r="K60" s="17"/>
      <c r="L60" s="2"/>
    </row>
    <row r="61" spans="1:12" ht="12.6" customHeight="1">
      <c r="A61" s="161"/>
      <c r="B61" s="25" t="s">
        <v>112</v>
      </c>
      <c r="C61" s="26" t="s">
        <v>279</v>
      </c>
      <c r="D61" s="27" t="s">
        <v>182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279</v>
      </c>
      <c r="D62" s="35" t="s">
        <v>278</v>
      </c>
      <c r="E62" s="88" t="s">
        <v>110</v>
      </c>
      <c r="F62" s="14" t="s">
        <v>110</v>
      </c>
      <c r="G62" s="147" t="s">
        <v>110</v>
      </c>
      <c r="H62" s="57" t="s">
        <v>110</v>
      </c>
      <c r="I62" s="50" t="s">
        <v>110</v>
      </c>
      <c r="J62" s="50" t="s">
        <v>110</v>
      </c>
      <c r="K62" s="45"/>
      <c r="L62" s="2"/>
    </row>
    <row r="63" spans="1:12" ht="12.6" customHeight="1">
      <c r="A63" s="163"/>
      <c r="B63" s="23" t="s">
        <v>56</v>
      </c>
      <c r="C63" s="24" t="s">
        <v>69</v>
      </c>
      <c r="D63" s="5" t="s">
        <v>72</v>
      </c>
      <c r="E63" s="70">
        <v>1.4999999999999999E-2</v>
      </c>
      <c r="F63" s="69">
        <v>1.4999999999999999E-2</v>
      </c>
      <c r="G63" s="140">
        <v>3.3000000000000002E-2</v>
      </c>
      <c r="H63" s="55">
        <v>3.3000000000000002E-2</v>
      </c>
      <c r="I63" s="48">
        <v>1.4999999999999999E-2</v>
      </c>
      <c r="J63" s="68">
        <v>2.1000000000000001E-2</v>
      </c>
      <c r="K63" s="49"/>
      <c r="L63" s="2"/>
    </row>
    <row r="64" spans="1:12" ht="12.6" customHeight="1" thickBot="1">
      <c r="A64" s="164"/>
      <c r="B64" s="36" t="s">
        <v>35</v>
      </c>
      <c r="C64" s="37" t="s">
        <v>69</v>
      </c>
      <c r="D64" s="38" t="s">
        <v>72</v>
      </c>
      <c r="E64" s="54"/>
      <c r="F64" s="18"/>
      <c r="G64" s="148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277</v>
      </c>
      <c r="B65" s="4"/>
    </row>
    <row r="66" spans="1:2">
      <c r="A66" s="51" t="s">
        <v>289</v>
      </c>
    </row>
    <row r="67" spans="1:2">
      <c r="A67" s="51" t="s">
        <v>101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300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275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0.40972222222222227</v>
      </c>
      <c r="F5" s="101">
        <v>0.40972222222222227</v>
      </c>
      <c r="G5" s="134">
        <v>0.40972222222222227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139</v>
      </c>
      <c r="D6" s="22" t="s">
        <v>143</v>
      </c>
      <c r="E6" s="65" t="s">
        <v>253</v>
      </c>
      <c r="F6" s="7" t="s">
        <v>142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141</v>
      </c>
      <c r="D7" s="5" t="s">
        <v>139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140</v>
      </c>
      <c r="D8" s="5" t="s">
        <v>139</v>
      </c>
      <c r="E8" s="100">
        <v>0.6</v>
      </c>
      <c r="F8" s="99">
        <v>0.33</v>
      </c>
      <c r="G8" s="137">
        <v>0.02</v>
      </c>
      <c r="H8" s="98">
        <v>0.6</v>
      </c>
      <c r="I8" s="97">
        <v>0.02</v>
      </c>
      <c r="J8" s="97">
        <v>0.317</v>
      </c>
      <c r="K8" s="17"/>
      <c r="L8" s="2"/>
    </row>
    <row r="9" spans="1:12" ht="12.6" customHeight="1">
      <c r="A9" s="160"/>
      <c r="B9" s="23" t="s">
        <v>3</v>
      </c>
      <c r="C9" s="24" t="s">
        <v>189</v>
      </c>
      <c r="D9" s="5" t="s">
        <v>139</v>
      </c>
      <c r="E9" s="100">
        <v>0.11600000000000001</v>
      </c>
      <c r="F9" s="99">
        <v>6.6000000000000003E-2</v>
      </c>
      <c r="G9" s="137">
        <v>0.02</v>
      </c>
      <c r="H9" s="98">
        <v>0.11600000000000001</v>
      </c>
      <c r="I9" s="97">
        <v>0.02</v>
      </c>
      <c r="J9" s="97">
        <v>6.7000000000000004E-2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139</v>
      </c>
      <c r="E10" s="96" t="s">
        <v>114</v>
      </c>
      <c r="F10" s="95">
        <v>0.04</v>
      </c>
      <c r="G10" s="138">
        <v>0.06</v>
      </c>
      <c r="H10" s="115">
        <v>0.06</v>
      </c>
      <c r="I10" s="94" t="s">
        <v>114</v>
      </c>
      <c r="J10" s="94">
        <v>0.04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137</v>
      </c>
      <c r="E11" s="73" t="s">
        <v>114</v>
      </c>
      <c r="F11" s="72">
        <v>0.01</v>
      </c>
      <c r="G11" s="140" t="s">
        <v>114</v>
      </c>
      <c r="H11" s="119">
        <v>0.01</v>
      </c>
      <c r="I11" s="71" t="s">
        <v>114</v>
      </c>
      <c r="J11" s="71">
        <v>0.01</v>
      </c>
      <c r="K11" s="49"/>
      <c r="L11" s="2"/>
    </row>
    <row r="12" spans="1:12" ht="12.6" customHeight="1">
      <c r="A12" s="160"/>
      <c r="B12" s="23" t="s">
        <v>6</v>
      </c>
      <c r="C12" s="24" t="s">
        <v>138</v>
      </c>
      <c r="D12" s="5" t="s">
        <v>132</v>
      </c>
      <c r="E12" s="75">
        <v>24</v>
      </c>
      <c r="F12" s="74">
        <v>32</v>
      </c>
      <c r="G12" s="140">
        <v>15.1</v>
      </c>
      <c r="H12" s="78">
        <v>32</v>
      </c>
      <c r="I12" s="77">
        <v>15.1</v>
      </c>
      <c r="J12" s="77">
        <v>23.7</v>
      </c>
      <c r="K12" s="49"/>
      <c r="L12" s="2"/>
    </row>
    <row r="13" spans="1:12" ht="12.6" customHeight="1">
      <c r="A13" s="160"/>
      <c r="B13" s="23" t="s">
        <v>7</v>
      </c>
      <c r="C13" s="24" t="s">
        <v>188</v>
      </c>
      <c r="D13" s="5" t="s">
        <v>72</v>
      </c>
      <c r="E13" s="75">
        <v>20</v>
      </c>
      <c r="F13" s="74">
        <v>25.2</v>
      </c>
      <c r="G13" s="136">
        <v>13</v>
      </c>
      <c r="H13" s="78">
        <v>25.2</v>
      </c>
      <c r="I13" s="77">
        <v>13</v>
      </c>
      <c r="J13" s="77">
        <v>19.400000000000002</v>
      </c>
      <c r="K13" s="49"/>
      <c r="L13" s="2"/>
    </row>
    <row r="14" spans="1:12" ht="12.6" customHeight="1">
      <c r="A14" s="160"/>
      <c r="B14" s="23" t="s">
        <v>8</v>
      </c>
      <c r="C14" s="24" t="s">
        <v>137</v>
      </c>
      <c r="D14" s="5" t="s">
        <v>132</v>
      </c>
      <c r="E14" s="63" t="s">
        <v>136</v>
      </c>
      <c r="F14" s="6" t="s">
        <v>403</v>
      </c>
      <c r="G14" s="139" t="s">
        <v>136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72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0"/>
      <c r="B16" s="23" t="s">
        <v>10</v>
      </c>
      <c r="C16" s="24" t="s">
        <v>132</v>
      </c>
      <c r="D16" s="5" t="s">
        <v>72</v>
      </c>
      <c r="E16" s="63" t="s">
        <v>134</v>
      </c>
      <c r="F16" s="6" t="s">
        <v>133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132</v>
      </c>
      <c r="D17" s="27" t="s">
        <v>72</v>
      </c>
      <c r="E17" s="61" t="s">
        <v>131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130</v>
      </c>
      <c r="C18" s="21" t="s">
        <v>69</v>
      </c>
      <c r="D18" s="22" t="s">
        <v>65</v>
      </c>
      <c r="E18" s="93"/>
      <c r="F18" s="13"/>
      <c r="G18" s="142"/>
      <c r="H18" s="92"/>
      <c r="I18" s="40"/>
      <c r="J18" s="40"/>
      <c r="K18" s="113"/>
      <c r="L18" s="2"/>
    </row>
    <row r="19" spans="1:12" ht="12.6" customHeight="1">
      <c r="A19" s="160"/>
      <c r="B19" s="23" t="s">
        <v>46</v>
      </c>
      <c r="C19" s="24" t="s">
        <v>127</v>
      </c>
      <c r="D19" s="28" t="s">
        <v>39</v>
      </c>
      <c r="E19" s="88"/>
      <c r="F19" s="14"/>
      <c r="G19" s="143"/>
      <c r="H19" s="87"/>
      <c r="I19" s="15"/>
      <c r="J19" s="15"/>
      <c r="K19" s="109"/>
      <c r="L19" s="2"/>
    </row>
    <row r="20" spans="1:12" ht="12.6" customHeight="1">
      <c r="A20" s="160"/>
      <c r="B20" s="23" t="s">
        <v>129</v>
      </c>
      <c r="C20" s="24" t="s">
        <v>127</v>
      </c>
      <c r="D20" s="5" t="s">
        <v>38</v>
      </c>
      <c r="E20" s="88"/>
      <c r="F20" s="14"/>
      <c r="G20" s="143"/>
      <c r="H20" s="87"/>
      <c r="I20" s="15"/>
      <c r="J20" s="15"/>
      <c r="K20" s="109"/>
      <c r="L20" s="2"/>
    </row>
    <row r="21" spans="1:12" ht="12.6" customHeight="1">
      <c r="A21" s="160"/>
      <c r="B21" s="23" t="s">
        <v>299</v>
      </c>
      <c r="C21" s="24" t="s">
        <v>127</v>
      </c>
      <c r="D21" s="5" t="s">
        <v>40</v>
      </c>
      <c r="E21" s="88"/>
      <c r="F21" s="14"/>
      <c r="G21" s="143"/>
      <c r="H21" s="87"/>
      <c r="I21" s="15"/>
      <c r="J21" s="15"/>
      <c r="K21" s="109"/>
      <c r="L21" s="2"/>
    </row>
    <row r="22" spans="1:12" ht="12.6" customHeight="1">
      <c r="A22" s="160"/>
      <c r="B22" s="23" t="s">
        <v>47</v>
      </c>
      <c r="C22" s="24" t="s">
        <v>69</v>
      </c>
      <c r="D22" s="5" t="s">
        <v>38</v>
      </c>
      <c r="E22" s="88"/>
      <c r="F22" s="14"/>
      <c r="G22" s="143"/>
      <c r="H22" s="87"/>
      <c r="I22" s="15"/>
      <c r="J22" s="15"/>
      <c r="K22" s="109"/>
      <c r="L22" s="2"/>
    </row>
    <row r="23" spans="1:12" ht="12.6" customHeight="1">
      <c r="A23" s="160"/>
      <c r="B23" s="23" t="s">
        <v>86</v>
      </c>
      <c r="C23" s="24" t="s">
        <v>69</v>
      </c>
      <c r="D23" s="5" t="s">
        <v>61</v>
      </c>
      <c r="E23" s="88"/>
      <c r="F23" s="14"/>
      <c r="G23" s="143"/>
      <c r="H23" s="87"/>
      <c r="I23" s="15"/>
      <c r="J23" s="15"/>
      <c r="K23" s="109"/>
      <c r="L23" s="2"/>
    </row>
    <row r="24" spans="1:12" ht="12.6" customHeight="1">
      <c r="A24" s="160"/>
      <c r="B24" s="23" t="s">
        <v>87</v>
      </c>
      <c r="C24" s="24" t="s">
        <v>108</v>
      </c>
      <c r="D24" s="28" t="s">
        <v>39</v>
      </c>
      <c r="E24" s="88"/>
      <c r="F24" s="14"/>
      <c r="G24" s="143"/>
      <c r="H24" s="87"/>
      <c r="I24" s="15"/>
      <c r="J24" s="15"/>
      <c r="K24" s="109"/>
      <c r="L24" s="2"/>
    </row>
    <row r="25" spans="1:12" ht="12.6" customHeight="1">
      <c r="A25" s="160"/>
      <c r="B25" s="23" t="s">
        <v>12</v>
      </c>
      <c r="C25" s="24" t="s">
        <v>69</v>
      </c>
      <c r="D25" s="5" t="s">
        <v>41</v>
      </c>
      <c r="E25" s="88"/>
      <c r="F25" s="14"/>
      <c r="G25" s="143"/>
      <c r="H25" s="87"/>
      <c r="I25" s="15"/>
      <c r="J25" s="15"/>
      <c r="K25" s="109"/>
      <c r="L25" s="2"/>
    </row>
    <row r="26" spans="1:12" ht="12.6" customHeight="1">
      <c r="A26" s="160"/>
      <c r="B26" s="23" t="s">
        <v>13</v>
      </c>
      <c r="C26" s="24" t="s">
        <v>69</v>
      </c>
      <c r="D26" s="5" t="s">
        <v>45</v>
      </c>
      <c r="E26" s="88"/>
      <c r="F26" s="14"/>
      <c r="G26" s="143"/>
      <c r="H26" s="87"/>
      <c r="I26" s="15"/>
      <c r="J26" s="15"/>
      <c r="K26" s="109"/>
      <c r="L26" s="2"/>
    </row>
    <row r="27" spans="1:12" ht="12.6" customHeight="1">
      <c r="A27" s="160"/>
      <c r="B27" s="23" t="s">
        <v>14</v>
      </c>
      <c r="C27" s="24" t="s">
        <v>69</v>
      </c>
      <c r="D27" s="5" t="s">
        <v>62</v>
      </c>
      <c r="E27" s="88"/>
      <c r="F27" s="14"/>
      <c r="G27" s="143"/>
      <c r="H27" s="87"/>
      <c r="I27" s="15"/>
      <c r="J27" s="15"/>
      <c r="K27" s="109"/>
      <c r="L27" s="2"/>
    </row>
    <row r="28" spans="1:12" ht="12.6" customHeight="1">
      <c r="A28" s="160"/>
      <c r="B28" s="23" t="s">
        <v>15</v>
      </c>
      <c r="C28" s="24" t="s">
        <v>69</v>
      </c>
      <c r="D28" s="5" t="s">
        <v>58</v>
      </c>
      <c r="E28" s="88"/>
      <c r="F28" s="14"/>
      <c r="G28" s="143"/>
      <c r="H28" s="87"/>
      <c r="I28" s="15"/>
      <c r="J28" s="15"/>
      <c r="K28" s="109"/>
      <c r="L28" s="2"/>
    </row>
    <row r="29" spans="1:12" ht="12.6" customHeight="1">
      <c r="A29" s="160"/>
      <c r="B29" s="23" t="s">
        <v>88</v>
      </c>
      <c r="C29" s="24" t="s">
        <v>69</v>
      </c>
      <c r="D29" s="5" t="s">
        <v>42</v>
      </c>
      <c r="E29" s="88"/>
      <c r="F29" s="14"/>
      <c r="G29" s="143"/>
      <c r="H29" s="87"/>
      <c r="I29" s="15"/>
      <c r="J29" s="15"/>
      <c r="K29" s="109"/>
      <c r="L29" s="2"/>
    </row>
    <row r="30" spans="1:12" ht="12.6" customHeight="1">
      <c r="A30" s="160"/>
      <c r="B30" s="23" t="s">
        <v>16</v>
      </c>
      <c r="C30" s="24" t="s">
        <v>69</v>
      </c>
      <c r="D30" s="5" t="s">
        <v>60</v>
      </c>
      <c r="E30" s="88"/>
      <c r="F30" s="14"/>
      <c r="G30" s="143"/>
      <c r="H30" s="87"/>
      <c r="I30" s="15"/>
      <c r="J30" s="15"/>
      <c r="K30" s="109"/>
      <c r="L30" s="2"/>
    </row>
    <row r="31" spans="1:12" ht="12.6" customHeight="1">
      <c r="A31" s="160"/>
      <c r="B31" s="23" t="s">
        <v>17</v>
      </c>
      <c r="C31" s="24" t="s">
        <v>69</v>
      </c>
      <c r="D31" s="5" t="s">
        <v>63</v>
      </c>
      <c r="E31" s="88"/>
      <c r="F31" s="14"/>
      <c r="G31" s="143"/>
      <c r="H31" s="87"/>
      <c r="I31" s="15"/>
      <c r="J31" s="15"/>
      <c r="K31" s="109"/>
      <c r="L31" s="2"/>
    </row>
    <row r="32" spans="1:12" ht="12.6" customHeight="1">
      <c r="A32" s="160"/>
      <c r="B32" s="23" t="s">
        <v>18</v>
      </c>
      <c r="C32" s="24" t="s">
        <v>69</v>
      </c>
      <c r="D32" s="5" t="s">
        <v>38</v>
      </c>
      <c r="E32" s="88"/>
      <c r="F32" s="14"/>
      <c r="G32" s="143"/>
      <c r="H32" s="87"/>
      <c r="I32" s="15"/>
      <c r="J32" s="15"/>
      <c r="K32" s="109"/>
      <c r="L32" s="2"/>
    </row>
    <row r="33" spans="1:12" ht="12.6" customHeight="1">
      <c r="A33" s="160"/>
      <c r="B33" s="23" t="s">
        <v>19</v>
      </c>
      <c r="C33" s="24" t="s">
        <v>69</v>
      </c>
      <c r="D33" s="5" t="s">
        <v>38</v>
      </c>
      <c r="E33" s="88"/>
      <c r="F33" s="14"/>
      <c r="G33" s="143"/>
      <c r="H33" s="87"/>
      <c r="I33" s="15"/>
      <c r="J33" s="15"/>
      <c r="K33" s="109"/>
      <c r="L33" s="2"/>
    </row>
    <row r="34" spans="1:12" ht="12.6" customHeight="1">
      <c r="A34" s="160"/>
      <c r="B34" s="23" t="s">
        <v>20</v>
      </c>
      <c r="C34" s="24" t="s">
        <v>69</v>
      </c>
      <c r="D34" s="5" t="s">
        <v>64</v>
      </c>
      <c r="E34" s="88"/>
      <c r="F34" s="14"/>
      <c r="G34" s="143"/>
      <c r="H34" s="87"/>
      <c r="I34" s="15"/>
      <c r="J34" s="15"/>
      <c r="K34" s="109"/>
      <c r="L34" s="2"/>
    </row>
    <row r="35" spans="1:12" ht="12.6" customHeight="1">
      <c r="A35" s="160"/>
      <c r="B35" s="23" t="s">
        <v>21</v>
      </c>
      <c r="C35" s="24" t="s">
        <v>69</v>
      </c>
      <c r="D35" s="5" t="s">
        <v>63</v>
      </c>
      <c r="E35" s="88"/>
      <c r="F35" s="14"/>
      <c r="G35" s="143"/>
      <c r="H35" s="87"/>
      <c r="I35" s="15"/>
      <c r="J35" s="15"/>
      <c r="K35" s="109"/>
      <c r="L35" s="2"/>
    </row>
    <row r="36" spans="1:12" ht="12.6" customHeight="1">
      <c r="A36" s="160"/>
      <c r="B36" s="23" t="s">
        <v>22</v>
      </c>
      <c r="C36" s="24" t="s">
        <v>108</v>
      </c>
      <c r="D36" s="5" t="s">
        <v>65</v>
      </c>
      <c r="E36" s="88"/>
      <c r="F36" s="14"/>
      <c r="G36" s="143"/>
      <c r="H36" s="87"/>
      <c r="I36" s="15"/>
      <c r="J36" s="15"/>
      <c r="K36" s="109"/>
      <c r="L36" s="2"/>
    </row>
    <row r="37" spans="1:12" ht="12.6" customHeight="1">
      <c r="A37" s="160"/>
      <c r="B37" s="23" t="s">
        <v>23</v>
      </c>
      <c r="C37" s="24" t="s">
        <v>69</v>
      </c>
      <c r="D37" s="5" t="s">
        <v>41</v>
      </c>
      <c r="E37" s="88"/>
      <c r="F37" s="14"/>
      <c r="G37" s="143"/>
      <c r="H37" s="87"/>
      <c r="I37" s="15"/>
      <c r="J37" s="15"/>
      <c r="K37" s="109"/>
      <c r="L37" s="2"/>
    </row>
    <row r="38" spans="1:12" ht="12.6" customHeight="1">
      <c r="A38" s="160"/>
      <c r="B38" s="23" t="s">
        <v>24</v>
      </c>
      <c r="C38" s="24" t="s">
        <v>69</v>
      </c>
      <c r="D38" s="5" t="s">
        <v>38</v>
      </c>
      <c r="E38" s="88"/>
      <c r="F38" s="14"/>
      <c r="G38" s="143"/>
      <c r="H38" s="87"/>
      <c r="I38" s="15"/>
      <c r="J38" s="15"/>
      <c r="K38" s="109"/>
      <c r="L38" s="2"/>
    </row>
    <row r="39" spans="1:12" ht="12.6" customHeight="1">
      <c r="A39" s="160"/>
      <c r="B39" s="23" t="s">
        <v>89</v>
      </c>
      <c r="C39" s="24" t="s">
        <v>108</v>
      </c>
      <c r="D39" s="5" t="s">
        <v>38</v>
      </c>
      <c r="E39" s="88"/>
      <c r="F39" s="14"/>
      <c r="G39" s="143"/>
      <c r="H39" s="87"/>
      <c r="I39" s="15"/>
      <c r="J39" s="15"/>
      <c r="K39" s="109"/>
      <c r="L39" s="2"/>
    </row>
    <row r="40" spans="1:12" ht="12.6" customHeight="1">
      <c r="A40" s="160"/>
      <c r="B40" s="23" t="s">
        <v>92</v>
      </c>
      <c r="C40" s="24" t="s">
        <v>69</v>
      </c>
      <c r="D40" s="5" t="s">
        <v>72</v>
      </c>
      <c r="E40" s="112">
        <v>1.3</v>
      </c>
      <c r="F40" s="111">
        <v>1.8</v>
      </c>
      <c r="G40" s="143">
        <v>2.1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69</v>
      </c>
      <c r="D41" s="5" t="s">
        <v>72</v>
      </c>
      <c r="E41" s="59">
        <v>0.06</v>
      </c>
      <c r="F41" s="58" t="s">
        <v>121</v>
      </c>
      <c r="G41" s="143">
        <v>0.14000000000000001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69</v>
      </c>
      <c r="D42" s="5" t="s">
        <v>94</v>
      </c>
      <c r="E42" s="112">
        <v>1.3</v>
      </c>
      <c r="F42" s="111">
        <v>1.8</v>
      </c>
      <c r="G42" s="143">
        <v>2.2000000000000002</v>
      </c>
      <c r="H42" s="87">
        <v>2.2000000000000002</v>
      </c>
      <c r="I42" s="15">
        <v>1.3</v>
      </c>
      <c r="J42" s="110">
        <v>1.8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69</v>
      </c>
      <c r="D43" s="5" t="s">
        <v>66</v>
      </c>
      <c r="E43" s="88"/>
      <c r="F43" s="14"/>
      <c r="G43" s="143"/>
      <c r="H43" s="87"/>
      <c r="I43" s="15"/>
      <c r="J43" s="15"/>
      <c r="K43" s="109"/>
      <c r="L43" s="2"/>
    </row>
    <row r="44" spans="1:12" ht="12.6" customHeight="1">
      <c r="A44" s="160"/>
      <c r="B44" s="23" t="s">
        <v>49</v>
      </c>
      <c r="C44" s="24" t="s">
        <v>69</v>
      </c>
      <c r="D44" s="5" t="s">
        <v>90</v>
      </c>
      <c r="E44" s="88"/>
      <c r="F44" s="14"/>
      <c r="G44" s="143"/>
      <c r="H44" s="87"/>
      <c r="I44" s="15"/>
      <c r="J44" s="15"/>
      <c r="K44" s="109"/>
      <c r="L44" s="2"/>
    </row>
    <row r="45" spans="1:12" ht="12.6" customHeight="1">
      <c r="A45" s="161"/>
      <c r="B45" s="29" t="s">
        <v>91</v>
      </c>
      <c r="C45" s="30" t="s">
        <v>69</v>
      </c>
      <c r="D45" s="131" t="s">
        <v>40</v>
      </c>
      <c r="E45" s="85"/>
      <c r="F45" s="16"/>
      <c r="G45" s="145"/>
      <c r="H45" s="84"/>
      <c r="I45" s="41"/>
      <c r="J45" s="41"/>
      <c r="K45" s="108"/>
      <c r="L45" s="2"/>
    </row>
    <row r="46" spans="1:12" ht="12.6" customHeight="1">
      <c r="A46" s="159" t="s">
        <v>30</v>
      </c>
      <c r="B46" s="20" t="s">
        <v>78</v>
      </c>
      <c r="C46" s="21" t="s">
        <v>72</v>
      </c>
      <c r="D46" s="31" t="s">
        <v>43</v>
      </c>
      <c r="E46" s="83">
        <v>8.1</v>
      </c>
      <c r="F46" s="82">
        <v>8.1</v>
      </c>
      <c r="G46" s="146">
        <v>8.8000000000000007</v>
      </c>
      <c r="H46" s="81">
        <v>8.8000000000000007</v>
      </c>
      <c r="I46" s="80">
        <v>8.1</v>
      </c>
      <c r="J46" s="80">
        <v>8.3000000000000007</v>
      </c>
      <c r="K46" s="79">
        <f>3-(COUNTIF(E46:G46,"&lt;=8.5")-COUNTIF(E46:G46,"&lt;6.5"))</f>
        <v>1</v>
      </c>
      <c r="L46" s="2"/>
    </row>
    <row r="47" spans="1:12" ht="12.6" customHeight="1">
      <c r="A47" s="160"/>
      <c r="B47" s="23" t="s">
        <v>74</v>
      </c>
      <c r="C47" s="24" t="s">
        <v>69</v>
      </c>
      <c r="D47" s="5" t="s">
        <v>70</v>
      </c>
      <c r="E47" s="75">
        <v>1.7</v>
      </c>
      <c r="F47" s="74">
        <v>1.6</v>
      </c>
      <c r="G47" s="136">
        <v>2.8</v>
      </c>
      <c r="H47" s="78">
        <v>2.8</v>
      </c>
      <c r="I47" s="77">
        <v>1.6</v>
      </c>
      <c r="J47" s="77">
        <v>2</v>
      </c>
      <c r="K47" s="67">
        <f>COUNTIF(E47:G47,"&gt;2")</f>
        <v>1</v>
      </c>
      <c r="L47" s="2"/>
    </row>
    <row r="48" spans="1:12" ht="12.6" customHeight="1">
      <c r="A48" s="160"/>
      <c r="B48" s="23" t="s">
        <v>75</v>
      </c>
      <c r="C48" s="24" t="s">
        <v>69</v>
      </c>
      <c r="D48" s="5" t="s">
        <v>72</v>
      </c>
      <c r="E48" s="75">
        <v>4.5</v>
      </c>
      <c r="F48" s="74">
        <v>2.8</v>
      </c>
      <c r="G48" s="136">
        <v>4.5999999999999996</v>
      </c>
      <c r="H48" s="78">
        <v>4.5999999999999996</v>
      </c>
      <c r="I48" s="77">
        <v>2.8</v>
      </c>
      <c r="J48" s="77">
        <v>4</v>
      </c>
      <c r="K48" s="67"/>
      <c r="L48" s="2"/>
    </row>
    <row r="49" spans="1:12" ht="12.6" customHeight="1">
      <c r="A49" s="160"/>
      <c r="B49" s="23" t="s">
        <v>76</v>
      </c>
      <c r="C49" s="24" t="s">
        <v>69</v>
      </c>
      <c r="D49" s="5" t="s">
        <v>71</v>
      </c>
      <c r="E49" s="56">
        <v>6</v>
      </c>
      <c r="F49" s="9">
        <v>3</v>
      </c>
      <c r="G49" s="140" t="s">
        <v>118</v>
      </c>
      <c r="H49" s="55">
        <v>6</v>
      </c>
      <c r="I49" s="48" t="s">
        <v>118</v>
      </c>
      <c r="J49" s="48">
        <v>3</v>
      </c>
      <c r="K49" s="67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69</v>
      </c>
      <c r="D50" s="5" t="s">
        <v>67</v>
      </c>
      <c r="E50" s="75">
        <v>10.3</v>
      </c>
      <c r="F50" s="74">
        <v>9.1999999999999993</v>
      </c>
      <c r="G50" s="140">
        <v>13.8</v>
      </c>
      <c r="H50" s="55">
        <v>13.8</v>
      </c>
      <c r="I50" s="77">
        <v>9.1999999999999993</v>
      </c>
      <c r="J50" s="48">
        <v>11.1</v>
      </c>
      <c r="K50" s="67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117</v>
      </c>
      <c r="D51" s="5" t="s">
        <v>44</v>
      </c>
      <c r="E51" s="56">
        <v>3100</v>
      </c>
      <c r="F51" s="9">
        <v>23000</v>
      </c>
      <c r="G51" s="140">
        <v>7000</v>
      </c>
      <c r="H51" s="55">
        <v>23000</v>
      </c>
      <c r="I51" s="48">
        <v>3100</v>
      </c>
      <c r="J51" s="48">
        <v>11000</v>
      </c>
      <c r="K51" s="67">
        <f>COUNTIF(E51:G51,"&gt;1000")</f>
        <v>3</v>
      </c>
      <c r="L51" s="2"/>
    </row>
    <row r="52" spans="1:12" ht="12.6" customHeight="1">
      <c r="A52" s="160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69</v>
      </c>
      <c r="D53" s="5" t="s">
        <v>72</v>
      </c>
      <c r="E53" s="75">
        <v>1.8</v>
      </c>
      <c r="F53" s="74">
        <v>2.1</v>
      </c>
      <c r="G53" s="136">
        <v>3</v>
      </c>
      <c r="H53" s="78">
        <v>3</v>
      </c>
      <c r="I53" s="77">
        <v>1.8</v>
      </c>
      <c r="J53" s="77">
        <v>2.3000000000000003</v>
      </c>
      <c r="K53" s="67"/>
      <c r="L53" s="2"/>
    </row>
    <row r="54" spans="1:12" ht="12.6" customHeight="1">
      <c r="A54" s="160"/>
      <c r="B54" s="23" t="s">
        <v>29</v>
      </c>
      <c r="C54" s="24" t="s">
        <v>69</v>
      </c>
      <c r="D54" s="5" t="s">
        <v>72</v>
      </c>
      <c r="E54" s="70">
        <v>3.6999999999999998E-2</v>
      </c>
      <c r="F54" s="69">
        <v>6.7000000000000004E-2</v>
      </c>
      <c r="G54" s="151">
        <v>0.13</v>
      </c>
      <c r="H54" s="119">
        <v>0.13</v>
      </c>
      <c r="I54" s="68">
        <v>3.6999999999999998E-2</v>
      </c>
      <c r="J54" s="68">
        <v>7.8E-2</v>
      </c>
      <c r="K54" s="67"/>
      <c r="L54" s="2"/>
    </row>
    <row r="55" spans="1:12" ht="12.6" customHeight="1">
      <c r="A55" s="160"/>
      <c r="B55" s="23" t="s">
        <v>266</v>
      </c>
      <c r="C55" s="24" t="s">
        <v>69</v>
      </c>
      <c r="D55" s="5" t="s">
        <v>104</v>
      </c>
      <c r="E55" s="56"/>
      <c r="F55" s="9"/>
      <c r="G55" s="140"/>
      <c r="H55" s="55"/>
      <c r="I55" s="48"/>
      <c r="J55" s="48"/>
      <c r="K55" s="108"/>
      <c r="L55" s="2"/>
    </row>
    <row r="56" spans="1:12" ht="12.6" customHeight="1">
      <c r="A56" s="159" t="s">
        <v>36</v>
      </c>
      <c r="B56" s="20" t="s">
        <v>31</v>
      </c>
      <c r="C56" s="21" t="s">
        <v>69</v>
      </c>
      <c r="D56" s="22" t="s">
        <v>72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0"/>
      <c r="B57" s="23" t="s">
        <v>115</v>
      </c>
      <c r="C57" s="24" t="s">
        <v>69</v>
      </c>
      <c r="D57" s="5" t="s">
        <v>72</v>
      </c>
      <c r="E57" s="63"/>
      <c r="F57" s="6"/>
      <c r="G57" s="139"/>
      <c r="H57" s="62"/>
      <c r="I57" s="10"/>
      <c r="J57" s="10"/>
      <c r="K57" s="17"/>
      <c r="L57" s="2"/>
    </row>
    <row r="58" spans="1:12" ht="12.6" customHeight="1">
      <c r="A58" s="160"/>
      <c r="B58" s="23" t="s">
        <v>32</v>
      </c>
      <c r="C58" s="24" t="s">
        <v>69</v>
      </c>
      <c r="D58" s="5" t="s">
        <v>72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0"/>
      <c r="B59" s="23" t="s">
        <v>33</v>
      </c>
      <c r="C59" s="24" t="s">
        <v>69</v>
      </c>
      <c r="D59" s="5" t="s">
        <v>72</v>
      </c>
      <c r="E59" s="63"/>
      <c r="F59" s="6"/>
      <c r="G59" s="139"/>
      <c r="H59" s="62"/>
      <c r="I59" s="10"/>
      <c r="J59" s="10"/>
      <c r="K59" s="17"/>
      <c r="L59" s="2"/>
    </row>
    <row r="60" spans="1:12" ht="12.6" customHeight="1">
      <c r="A60" s="160"/>
      <c r="B60" s="23" t="s">
        <v>113</v>
      </c>
      <c r="C60" s="24" t="s">
        <v>69</v>
      </c>
      <c r="D60" s="5" t="s">
        <v>72</v>
      </c>
      <c r="E60" s="63"/>
      <c r="F60" s="6"/>
      <c r="G60" s="139"/>
      <c r="H60" s="62"/>
      <c r="I60" s="10"/>
      <c r="J60" s="10"/>
      <c r="K60" s="17"/>
      <c r="L60" s="2"/>
    </row>
    <row r="61" spans="1:12" ht="12.6" customHeight="1">
      <c r="A61" s="161"/>
      <c r="B61" s="25" t="s">
        <v>112</v>
      </c>
      <c r="C61" s="26" t="s">
        <v>69</v>
      </c>
      <c r="D61" s="27" t="s">
        <v>72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69</v>
      </c>
      <c r="D62" s="35" t="s">
        <v>72</v>
      </c>
      <c r="E62" s="59" t="s">
        <v>110</v>
      </c>
      <c r="F62" s="58">
        <v>0.08</v>
      </c>
      <c r="G62" s="155">
        <v>0.4</v>
      </c>
      <c r="H62" s="128">
        <v>0.4</v>
      </c>
      <c r="I62" s="117" t="s">
        <v>110</v>
      </c>
      <c r="J62" s="117">
        <v>0.17</v>
      </c>
      <c r="K62" s="45"/>
      <c r="L62" s="2"/>
    </row>
    <row r="63" spans="1:12" ht="12.6" customHeight="1">
      <c r="A63" s="163"/>
      <c r="B63" s="23" t="s">
        <v>56</v>
      </c>
      <c r="C63" s="24" t="s">
        <v>69</v>
      </c>
      <c r="D63" s="5" t="s">
        <v>72</v>
      </c>
      <c r="E63" s="70">
        <v>1.9E-2</v>
      </c>
      <c r="F63" s="69">
        <v>5.3999999999999999E-2</v>
      </c>
      <c r="G63" s="140">
        <v>0.11</v>
      </c>
      <c r="H63" s="55">
        <v>0.11</v>
      </c>
      <c r="I63" s="48">
        <v>1.9E-2</v>
      </c>
      <c r="J63" s="68">
        <v>6.0999999999999999E-2</v>
      </c>
      <c r="K63" s="49"/>
      <c r="L63" s="2"/>
    </row>
    <row r="64" spans="1:12" ht="12.6" customHeight="1" thickBot="1">
      <c r="A64" s="164"/>
      <c r="B64" s="36" t="s">
        <v>35</v>
      </c>
      <c r="C64" s="37" t="s">
        <v>69</v>
      </c>
      <c r="D64" s="38" t="s">
        <v>72</v>
      </c>
      <c r="E64" s="54"/>
      <c r="F64" s="18"/>
      <c r="G64" s="156">
        <v>0.1</v>
      </c>
      <c r="H64" s="129">
        <v>0.1</v>
      </c>
      <c r="I64" s="130">
        <v>0.1</v>
      </c>
      <c r="J64" s="130">
        <v>0.1</v>
      </c>
      <c r="K64" s="43"/>
      <c r="L64" s="2"/>
    </row>
    <row r="65" spans="1:2" ht="12.6" customHeight="1">
      <c r="A65" s="51" t="s">
        <v>103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406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177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0.38194444444444442</v>
      </c>
      <c r="F5" s="101">
        <v>0.37847222222222227</v>
      </c>
      <c r="G5" s="134">
        <v>0.44027777777777777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132</v>
      </c>
      <c r="D6" s="22" t="s">
        <v>143</v>
      </c>
      <c r="E6" s="65" t="s">
        <v>253</v>
      </c>
      <c r="F6" s="7" t="s">
        <v>253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301</v>
      </c>
      <c r="D7" s="5" t="s">
        <v>139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140</v>
      </c>
      <c r="D8" s="5" t="s">
        <v>139</v>
      </c>
      <c r="E8" s="100">
        <v>0.39</v>
      </c>
      <c r="F8" s="99">
        <v>0.47</v>
      </c>
      <c r="G8" s="137">
        <v>0.33</v>
      </c>
      <c r="H8" s="98">
        <v>0.47</v>
      </c>
      <c r="I8" s="97">
        <v>0.33</v>
      </c>
      <c r="J8" s="97">
        <v>0.39700000000000002</v>
      </c>
      <c r="K8" s="17"/>
      <c r="L8" s="2"/>
    </row>
    <row r="9" spans="1:12" ht="12.6" customHeight="1">
      <c r="A9" s="160"/>
      <c r="B9" s="23" t="s">
        <v>3</v>
      </c>
      <c r="C9" s="24" t="s">
        <v>140</v>
      </c>
      <c r="D9" s="5" t="s">
        <v>139</v>
      </c>
      <c r="E9" s="100">
        <v>5.8000000000000003E-2</v>
      </c>
      <c r="F9" s="99">
        <v>7.5999999999999998E-2</v>
      </c>
      <c r="G9" s="137">
        <v>0.06</v>
      </c>
      <c r="H9" s="98">
        <v>7.5999999999999998E-2</v>
      </c>
      <c r="I9" s="97">
        <v>5.8000000000000003E-2</v>
      </c>
      <c r="J9" s="97">
        <v>6.5000000000000002E-2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132</v>
      </c>
      <c r="E10" s="96">
        <v>0.4</v>
      </c>
      <c r="F10" s="95">
        <v>0.14000000000000001</v>
      </c>
      <c r="G10" s="139">
        <v>0.03</v>
      </c>
      <c r="H10" s="115">
        <v>0.4</v>
      </c>
      <c r="I10" s="94">
        <v>0.03</v>
      </c>
      <c r="J10" s="94">
        <v>0.19000000000000003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139</v>
      </c>
      <c r="E11" s="73">
        <v>0.51</v>
      </c>
      <c r="F11" s="72">
        <v>0.44</v>
      </c>
      <c r="G11" s="140">
        <v>0.08</v>
      </c>
      <c r="H11" s="119">
        <v>0.51</v>
      </c>
      <c r="I11" s="71">
        <v>0.08</v>
      </c>
      <c r="J11" s="71">
        <v>0.34</v>
      </c>
      <c r="K11" s="49"/>
      <c r="L11" s="2"/>
    </row>
    <row r="12" spans="1:12" ht="12.6" customHeight="1">
      <c r="A12" s="160"/>
      <c r="B12" s="23" t="s">
        <v>6</v>
      </c>
      <c r="C12" s="24" t="s">
        <v>138</v>
      </c>
      <c r="D12" s="5" t="s">
        <v>137</v>
      </c>
      <c r="E12" s="75">
        <v>27</v>
      </c>
      <c r="F12" s="74">
        <v>34.200000000000003</v>
      </c>
      <c r="G12" s="136">
        <v>20</v>
      </c>
      <c r="H12" s="78">
        <v>34.200000000000003</v>
      </c>
      <c r="I12" s="77">
        <v>20</v>
      </c>
      <c r="J12" s="77">
        <v>27.1</v>
      </c>
      <c r="K12" s="49"/>
      <c r="L12" s="2"/>
    </row>
    <row r="13" spans="1:12" ht="12.6" customHeight="1">
      <c r="A13" s="160"/>
      <c r="B13" s="23" t="s">
        <v>7</v>
      </c>
      <c r="C13" s="24" t="s">
        <v>188</v>
      </c>
      <c r="D13" s="5" t="s">
        <v>137</v>
      </c>
      <c r="E13" s="75">
        <v>19</v>
      </c>
      <c r="F13" s="74">
        <v>24.8</v>
      </c>
      <c r="G13" s="136">
        <v>19.5</v>
      </c>
      <c r="H13" s="78">
        <v>24.8</v>
      </c>
      <c r="I13" s="77">
        <v>19</v>
      </c>
      <c r="J13" s="77">
        <v>21.099999999999998</v>
      </c>
      <c r="K13" s="49"/>
      <c r="L13" s="2"/>
    </row>
    <row r="14" spans="1:12" ht="12.6" customHeight="1">
      <c r="A14" s="160"/>
      <c r="B14" s="23" t="s">
        <v>8</v>
      </c>
      <c r="C14" s="24" t="s">
        <v>132</v>
      </c>
      <c r="D14" s="5" t="s">
        <v>137</v>
      </c>
      <c r="E14" s="63" t="s">
        <v>402</v>
      </c>
      <c r="F14" s="6" t="s">
        <v>136</v>
      </c>
      <c r="G14" s="139" t="s">
        <v>136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132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0"/>
      <c r="B16" s="23" t="s">
        <v>10</v>
      </c>
      <c r="C16" s="24" t="s">
        <v>72</v>
      </c>
      <c r="D16" s="5" t="s">
        <v>72</v>
      </c>
      <c r="E16" s="63" t="s">
        <v>134</v>
      </c>
      <c r="F16" s="6" t="s">
        <v>134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72</v>
      </c>
      <c r="D17" s="27" t="s">
        <v>132</v>
      </c>
      <c r="E17" s="61" t="s">
        <v>400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130</v>
      </c>
      <c r="C18" s="21" t="s">
        <v>69</v>
      </c>
      <c r="D18" s="22" t="s">
        <v>65</v>
      </c>
      <c r="E18" s="93"/>
      <c r="F18" s="13"/>
      <c r="G18" s="142"/>
      <c r="H18" s="92"/>
      <c r="I18" s="40"/>
      <c r="J18" s="40"/>
      <c r="K18" s="113"/>
      <c r="L18" s="2"/>
    </row>
    <row r="19" spans="1:12" ht="12.6" customHeight="1">
      <c r="A19" s="160"/>
      <c r="B19" s="23" t="s">
        <v>46</v>
      </c>
      <c r="C19" s="24" t="s">
        <v>69</v>
      </c>
      <c r="D19" s="28" t="s">
        <v>39</v>
      </c>
      <c r="E19" s="88"/>
      <c r="F19" s="14"/>
      <c r="G19" s="143"/>
      <c r="H19" s="87"/>
      <c r="I19" s="15"/>
      <c r="J19" s="15"/>
      <c r="K19" s="109"/>
      <c r="L19" s="2"/>
    </row>
    <row r="20" spans="1:12" ht="12.6" customHeight="1">
      <c r="A20" s="160"/>
      <c r="B20" s="23" t="s">
        <v>186</v>
      </c>
      <c r="C20" s="24" t="s">
        <v>69</v>
      </c>
      <c r="D20" s="5" t="s">
        <v>38</v>
      </c>
      <c r="E20" s="88"/>
      <c r="F20" s="14"/>
      <c r="G20" s="143"/>
      <c r="H20" s="87"/>
      <c r="I20" s="15"/>
      <c r="J20" s="15"/>
      <c r="K20" s="109"/>
      <c r="L20" s="2"/>
    </row>
    <row r="21" spans="1:12" ht="12.6" customHeight="1">
      <c r="A21" s="160"/>
      <c r="B21" s="23" t="s">
        <v>85</v>
      </c>
      <c r="C21" s="24" t="s">
        <v>127</v>
      </c>
      <c r="D21" s="5" t="s">
        <v>40</v>
      </c>
      <c r="E21" s="88"/>
      <c r="F21" s="14"/>
      <c r="G21" s="143"/>
      <c r="H21" s="87"/>
      <c r="I21" s="15"/>
      <c r="J21" s="15"/>
      <c r="K21" s="109"/>
      <c r="L21" s="2"/>
    </row>
    <row r="22" spans="1:12" ht="12.6" customHeight="1">
      <c r="A22" s="160"/>
      <c r="B22" s="23" t="s">
        <v>47</v>
      </c>
      <c r="C22" s="24" t="s">
        <v>69</v>
      </c>
      <c r="D22" s="5" t="s">
        <v>38</v>
      </c>
      <c r="E22" s="88"/>
      <c r="F22" s="14"/>
      <c r="G22" s="143"/>
      <c r="H22" s="87"/>
      <c r="I22" s="15"/>
      <c r="J22" s="15"/>
      <c r="K22" s="109"/>
      <c r="L22" s="2"/>
    </row>
    <row r="23" spans="1:12" ht="12.6" customHeight="1">
      <c r="A23" s="160"/>
      <c r="B23" s="23" t="s">
        <v>86</v>
      </c>
      <c r="C23" s="24" t="s">
        <v>69</v>
      </c>
      <c r="D23" s="5" t="s">
        <v>61</v>
      </c>
      <c r="E23" s="88"/>
      <c r="F23" s="14"/>
      <c r="G23" s="143"/>
      <c r="H23" s="87"/>
      <c r="I23" s="15"/>
      <c r="J23" s="15"/>
      <c r="K23" s="109"/>
      <c r="L23" s="2"/>
    </row>
    <row r="24" spans="1:12" ht="12.6" customHeight="1">
      <c r="A24" s="160"/>
      <c r="B24" s="23" t="s">
        <v>87</v>
      </c>
      <c r="C24" s="24" t="s">
        <v>69</v>
      </c>
      <c r="D24" s="28" t="s">
        <v>39</v>
      </c>
      <c r="E24" s="88"/>
      <c r="F24" s="14"/>
      <c r="G24" s="143"/>
      <c r="H24" s="87"/>
      <c r="I24" s="15"/>
      <c r="J24" s="15"/>
      <c r="K24" s="109"/>
      <c r="L24" s="2"/>
    </row>
    <row r="25" spans="1:12" ht="12.6" customHeight="1">
      <c r="A25" s="160"/>
      <c r="B25" s="23" t="s">
        <v>12</v>
      </c>
      <c r="C25" s="24" t="s">
        <v>69</v>
      </c>
      <c r="D25" s="5" t="s">
        <v>41</v>
      </c>
      <c r="E25" s="88"/>
      <c r="F25" s="14"/>
      <c r="G25" s="143"/>
      <c r="H25" s="87"/>
      <c r="I25" s="15"/>
      <c r="J25" s="15"/>
      <c r="K25" s="109"/>
      <c r="L25" s="2"/>
    </row>
    <row r="26" spans="1:12" ht="12.6" customHeight="1">
      <c r="A26" s="160"/>
      <c r="B26" s="23" t="s">
        <v>13</v>
      </c>
      <c r="C26" s="24" t="s">
        <v>69</v>
      </c>
      <c r="D26" s="5" t="s">
        <v>45</v>
      </c>
      <c r="E26" s="88"/>
      <c r="F26" s="14"/>
      <c r="G26" s="143"/>
      <c r="H26" s="87"/>
      <c r="I26" s="15"/>
      <c r="J26" s="15"/>
      <c r="K26" s="109"/>
      <c r="L26" s="2"/>
    </row>
    <row r="27" spans="1:12" ht="12.6" customHeight="1">
      <c r="A27" s="160"/>
      <c r="B27" s="23" t="s">
        <v>14</v>
      </c>
      <c r="C27" s="24" t="s">
        <v>69</v>
      </c>
      <c r="D27" s="5" t="s">
        <v>62</v>
      </c>
      <c r="E27" s="88"/>
      <c r="F27" s="14"/>
      <c r="G27" s="143"/>
      <c r="H27" s="87"/>
      <c r="I27" s="15"/>
      <c r="J27" s="15"/>
      <c r="K27" s="109"/>
      <c r="L27" s="2"/>
    </row>
    <row r="28" spans="1:12" ht="12.6" customHeight="1">
      <c r="A28" s="160"/>
      <c r="B28" s="23" t="s">
        <v>15</v>
      </c>
      <c r="C28" s="24" t="s">
        <v>69</v>
      </c>
      <c r="D28" s="5" t="s">
        <v>58</v>
      </c>
      <c r="E28" s="88"/>
      <c r="F28" s="14"/>
      <c r="G28" s="143"/>
      <c r="H28" s="87"/>
      <c r="I28" s="15"/>
      <c r="J28" s="15"/>
      <c r="K28" s="109"/>
      <c r="L28" s="2"/>
    </row>
    <row r="29" spans="1:12" ht="12.6" customHeight="1">
      <c r="A29" s="160"/>
      <c r="B29" s="23" t="s">
        <v>88</v>
      </c>
      <c r="C29" s="24" t="s">
        <v>69</v>
      </c>
      <c r="D29" s="5" t="s">
        <v>42</v>
      </c>
      <c r="E29" s="88"/>
      <c r="F29" s="14"/>
      <c r="G29" s="143"/>
      <c r="H29" s="87"/>
      <c r="I29" s="15"/>
      <c r="J29" s="15"/>
      <c r="K29" s="109"/>
      <c r="L29" s="2"/>
    </row>
    <row r="30" spans="1:12" ht="12.6" customHeight="1">
      <c r="A30" s="160"/>
      <c r="B30" s="23" t="s">
        <v>16</v>
      </c>
      <c r="C30" s="24" t="s">
        <v>69</v>
      </c>
      <c r="D30" s="5" t="s">
        <v>60</v>
      </c>
      <c r="E30" s="88"/>
      <c r="F30" s="14"/>
      <c r="G30" s="143"/>
      <c r="H30" s="87"/>
      <c r="I30" s="15"/>
      <c r="J30" s="15"/>
      <c r="K30" s="109"/>
      <c r="L30" s="2"/>
    </row>
    <row r="31" spans="1:12" ht="12.6" customHeight="1">
      <c r="A31" s="160"/>
      <c r="B31" s="23" t="s">
        <v>17</v>
      </c>
      <c r="C31" s="24" t="s">
        <v>69</v>
      </c>
      <c r="D31" s="5" t="s">
        <v>63</v>
      </c>
      <c r="E31" s="88"/>
      <c r="F31" s="14"/>
      <c r="G31" s="143"/>
      <c r="H31" s="87"/>
      <c r="I31" s="15"/>
      <c r="J31" s="15"/>
      <c r="K31" s="109"/>
      <c r="L31" s="2"/>
    </row>
    <row r="32" spans="1:12" ht="12.6" customHeight="1">
      <c r="A32" s="160"/>
      <c r="B32" s="23" t="s">
        <v>18</v>
      </c>
      <c r="C32" s="24" t="s">
        <v>69</v>
      </c>
      <c r="D32" s="5" t="s">
        <v>38</v>
      </c>
      <c r="E32" s="88"/>
      <c r="F32" s="14"/>
      <c r="G32" s="143"/>
      <c r="H32" s="87"/>
      <c r="I32" s="15"/>
      <c r="J32" s="15"/>
      <c r="K32" s="109"/>
      <c r="L32" s="2"/>
    </row>
    <row r="33" spans="1:12" ht="12.6" customHeight="1">
      <c r="A33" s="160"/>
      <c r="B33" s="23" t="s">
        <v>19</v>
      </c>
      <c r="C33" s="24" t="s">
        <v>69</v>
      </c>
      <c r="D33" s="5" t="s">
        <v>38</v>
      </c>
      <c r="E33" s="88"/>
      <c r="F33" s="14"/>
      <c r="G33" s="143"/>
      <c r="H33" s="87"/>
      <c r="I33" s="15"/>
      <c r="J33" s="15"/>
      <c r="K33" s="109"/>
      <c r="L33" s="2"/>
    </row>
    <row r="34" spans="1:12" ht="12.6" customHeight="1">
      <c r="A34" s="160"/>
      <c r="B34" s="23" t="s">
        <v>20</v>
      </c>
      <c r="C34" s="24" t="s">
        <v>69</v>
      </c>
      <c r="D34" s="5" t="s">
        <v>64</v>
      </c>
      <c r="E34" s="88"/>
      <c r="F34" s="14"/>
      <c r="G34" s="143"/>
      <c r="H34" s="87"/>
      <c r="I34" s="15"/>
      <c r="J34" s="15"/>
      <c r="K34" s="109"/>
      <c r="L34" s="2"/>
    </row>
    <row r="35" spans="1:12" ht="12.6" customHeight="1">
      <c r="A35" s="160"/>
      <c r="B35" s="23" t="s">
        <v>21</v>
      </c>
      <c r="C35" s="24" t="s">
        <v>69</v>
      </c>
      <c r="D35" s="5" t="s">
        <v>63</v>
      </c>
      <c r="E35" s="88"/>
      <c r="F35" s="14"/>
      <c r="G35" s="143"/>
      <c r="H35" s="87"/>
      <c r="I35" s="15"/>
      <c r="J35" s="15"/>
      <c r="K35" s="109"/>
      <c r="L35" s="2"/>
    </row>
    <row r="36" spans="1:12" ht="12.6" customHeight="1">
      <c r="A36" s="160"/>
      <c r="B36" s="23" t="s">
        <v>22</v>
      </c>
      <c r="C36" s="24" t="s">
        <v>69</v>
      </c>
      <c r="D36" s="5" t="s">
        <v>65</v>
      </c>
      <c r="E36" s="88"/>
      <c r="F36" s="14"/>
      <c r="G36" s="143"/>
      <c r="H36" s="87"/>
      <c r="I36" s="15"/>
      <c r="J36" s="15"/>
      <c r="K36" s="109"/>
      <c r="L36" s="2"/>
    </row>
    <row r="37" spans="1:12" ht="12.6" customHeight="1">
      <c r="A37" s="160"/>
      <c r="B37" s="23" t="s">
        <v>23</v>
      </c>
      <c r="C37" s="24" t="s">
        <v>69</v>
      </c>
      <c r="D37" s="5" t="s">
        <v>41</v>
      </c>
      <c r="E37" s="88"/>
      <c r="F37" s="14"/>
      <c r="G37" s="143"/>
      <c r="H37" s="87"/>
      <c r="I37" s="15"/>
      <c r="J37" s="15"/>
      <c r="K37" s="109"/>
      <c r="L37" s="2"/>
    </row>
    <row r="38" spans="1:12" ht="12.6" customHeight="1">
      <c r="A38" s="160"/>
      <c r="B38" s="23" t="s">
        <v>24</v>
      </c>
      <c r="C38" s="24" t="s">
        <v>69</v>
      </c>
      <c r="D38" s="5" t="s">
        <v>38</v>
      </c>
      <c r="E38" s="88"/>
      <c r="F38" s="14"/>
      <c r="G38" s="143"/>
      <c r="H38" s="87"/>
      <c r="I38" s="15"/>
      <c r="J38" s="15"/>
      <c r="K38" s="109"/>
      <c r="L38" s="2"/>
    </row>
    <row r="39" spans="1:12" ht="12.6" customHeight="1">
      <c r="A39" s="160"/>
      <c r="B39" s="23" t="s">
        <v>89</v>
      </c>
      <c r="C39" s="24" t="s">
        <v>69</v>
      </c>
      <c r="D39" s="5" t="s">
        <v>38</v>
      </c>
      <c r="E39" s="88"/>
      <c r="F39" s="14"/>
      <c r="G39" s="143"/>
      <c r="H39" s="87"/>
      <c r="I39" s="15"/>
      <c r="J39" s="15"/>
      <c r="K39" s="109"/>
      <c r="L39" s="2"/>
    </row>
    <row r="40" spans="1:12" ht="12.6" customHeight="1">
      <c r="A40" s="160"/>
      <c r="B40" s="23" t="s">
        <v>92</v>
      </c>
      <c r="C40" s="24" t="s">
        <v>69</v>
      </c>
      <c r="D40" s="5" t="s">
        <v>72</v>
      </c>
      <c r="E40" s="112">
        <v>1.6</v>
      </c>
      <c r="F40" s="58">
        <v>0.99</v>
      </c>
      <c r="G40" s="143">
        <v>2.4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69</v>
      </c>
      <c r="D41" s="5" t="s">
        <v>72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69</v>
      </c>
      <c r="D42" s="5" t="s">
        <v>94</v>
      </c>
      <c r="E42" s="112">
        <v>1.6</v>
      </c>
      <c r="F42" s="111">
        <v>1</v>
      </c>
      <c r="G42" s="143">
        <v>2.4</v>
      </c>
      <c r="H42" s="87">
        <v>2.4</v>
      </c>
      <c r="I42" s="110">
        <v>1</v>
      </c>
      <c r="J42" s="110">
        <v>1.7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69</v>
      </c>
      <c r="D43" s="5" t="s">
        <v>66</v>
      </c>
      <c r="E43" s="88"/>
      <c r="F43" s="14"/>
      <c r="G43" s="143"/>
      <c r="H43" s="87"/>
      <c r="I43" s="15"/>
      <c r="J43" s="15"/>
      <c r="K43" s="109"/>
      <c r="L43" s="2"/>
    </row>
    <row r="44" spans="1:12" ht="12.6" customHeight="1">
      <c r="A44" s="160"/>
      <c r="B44" s="23" t="s">
        <v>49</v>
      </c>
      <c r="C44" s="24" t="s">
        <v>69</v>
      </c>
      <c r="D44" s="5" t="s">
        <v>90</v>
      </c>
      <c r="E44" s="88"/>
      <c r="F44" s="14"/>
      <c r="G44" s="143"/>
      <c r="H44" s="87"/>
      <c r="I44" s="15"/>
      <c r="J44" s="15"/>
      <c r="K44" s="109"/>
      <c r="L44" s="2"/>
    </row>
    <row r="45" spans="1:12" ht="12.6" customHeight="1">
      <c r="A45" s="161"/>
      <c r="B45" s="29" t="s">
        <v>91</v>
      </c>
      <c r="C45" s="30" t="s">
        <v>69</v>
      </c>
      <c r="D45" s="131" t="s">
        <v>40</v>
      </c>
      <c r="E45" s="85"/>
      <c r="F45" s="16"/>
      <c r="G45" s="145"/>
      <c r="H45" s="84"/>
      <c r="I45" s="41"/>
      <c r="J45" s="41"/>
      <c r="K45" s="108"/>
      <c r="L45" s="2"/>
    </row>
    <row r="46" spans="1:12" ht="12.6" customHeight="1">
      <c r="A46" s="159" t="s">
        <v>30</v>
      </c>
      <c r="B46" s="20" t="s">
        <v>78</v>
      </c>
      <c r="C46" s="21" t="s">
        <v>72</v>
      </c>
      <c r="D46" s="31" t="s">
        <v>43</v>
      </c>
      <c r="E46" s="83">
        <v>7.8</v>
      </c>
      <c r="F46" s="82">
        <v>7.8</v>
      </c>
      <c r="G46" s="146">
        <v>8.1999999999999993</v>
      </c>
      <c r="H46" s="81">
        <v>8.1999999999999993</v>
      </c>
      <c r="I46" s="80">
        <v>7.8</v>
      </c>
      <c r="J46" s="80">
        <v>7.9</v>
      </c>
      <c r="K46" s="79">
        <f>3-(COUNTIF(E46:G46,"&lt;=8.5")-COUNTIF(E46:G46,"&lt;6.5"))</f>
        <v>0</v>
      </c>
      <c r="L46" s="2"/>
    </row>
    <row r="47" spans="1:12" ht="12.6" customHeight="1">
      <c r="A47" s="160"/>
      <c r="B47" s="23" t="s">
        <v>74</v>
      </c>
      <c r="C47" s="24" t="s">
        <v>69</v>
      </c>
      <c r="D47" s="5" t="s">
        <v>70</v>
      </c>
      <c r="E47" s="75">
        <v>1.4</v>
      </c>
      <c r="F47" s="74">
        <v>0.8</v>
      </c>
      <c r="G47" s="136">
        <v>1.2</v>
      </c>
      <c r="H47" s="78">
        <v>1.4</v>
      </c>
      <c r="I47" s="77">
        <v>0.8</v>
      </c>
      <c r="J47" s="77">
        <v>1.1000000000000001</v>
      </c>
      <c r="K47" s="67">
        <f>COUNTIF(E47:G47,"&gt;2")</f>
        <v>0</v>
      </c>
      <c r="L47" s="2"/>
    </row>
    <row r="48" spans="1:12" ht="12.6" customHeight="1">
      <c r="A48" s="160"/>
      <c r="B48" s="23" t="s">
        <v>75</v>
      </c>
      <c r="C48" s="24" t="s">
        <v>69</v>
      </c>
      <c r="D48" s="5" t="s">
        <v>72</v>
      </c>
      <c r="E48" s="75">
        <v>3</v>
      </c>
      <c r="F48" s="74">
        <v>2.4</v>
      </c>
      <c r="G48" s="136">
        <v>3</v>
      </c>
      <c r="H48" s="78">
        <v>3</v>
      </c>
      <c r="I48" s="77">
        <v>2.4</v>
      </c>
      <c r="J48" s="77">
        <v>2.8000000000000003</v>
      </c>
      <c r="K48" s="67"/>
      <c r="L48" s="2"/>
    </row>
    <row r="49" spans="1:12" ht="12.6" customHeight="1">
      <c r="A49" s="160"/>
      <c r="B49" s="23" t="s">
        <v>76</v>
      </c>
      <c r="C49" s="24" t="s">
        <v>69</v>
      </c>
      <c r="D49" s="5" t="s">
        <v>71</v>
      </c>
      <c r="E49" s="56">
        <v>7</v>
      </c>
      <c r="F49" s="9">
        <v>4</v>
      </c>
      <c r="G49" s="140" t="s">
        <v>118</v>
      </c>
      <c r="H49" s="55">
        <v>7</v>
      </c>
      <c r="I49" s="48" t="s">
        <v>118</v>
      </c>
      <c r="J49" s="48">
        <v>4</v>
      </c>
      <c r="K49" s="67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69</v>
      </c>
      <c r="D50" s="5" t="s">
        <v>67</v>
      </c>
      <c r="E50" s="75">
        <v>10.199999999999999</v>
      </c>
      <c r="F50" s="74">
        <v>8.3000000000000007</v>
      </c>
      <c r="G50" s="140">
        <v>12.1</v>
      </c>
      <c r="H50" s="55">
        <v>12.1</v>
      </c>
      <c r="I50" s="48">
        <v>8.3000000000000007</v>
      </c>
      <c r="J50" s="77">
        <v>10.200000000000001</v>
      </c>
      <c r="K50" s="67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117</v>
      </c>
      <c r="D51" s="5" t="s">
        <v>44</v>
      </c>
      <c r="E51" s="125">
        <v>3300</v>
      </c>
      <c r="F51" s="126">
        <v>13000</v>
      </c>
      <c r="G51" s="154">
        <v>790</v>
      </c>
      <c r="H51" s="127">
        <v>13000</v>
      </c>
      <c r="I51" s="76">
        <v>790</v>
      </c>
      <c r="J51" s="76">
        <v>5700</v>
      </c>
      <c r="K51" s="67">
        <f>COUNTIF(E51:G51,"&gt;1000")</f>
        <v>2</v>
      </c>
      <c r="L51" s="2"/>
    </row>
    <row r="52" spans="1:12" ht="12.6" customHeight="1">
      <c r="A52" s="160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69</v>
      </c>
      <c r="D53" s="5" t="s">
        <v>72</v>
      </c>
      <c r="E53" s="75">
        <v>1.9</v>
      </c>
      <c r="F53" s="74">
        <v>1.2</v>
      </c>
      <c r="G53" s="140">
        <v>2.8</v>
      </c>
      <c r="H53" s="55">
        <v>2.8</v>
      </c>
      <c r="I53" s="48">
        <v>1.2</v>
      </c>
      <c r="J53" s="77">
        <v>2</v>
      </c>
      <c r="K53" s="67"/>
      <c r="L53" s="2"/>
    </row>
    <row r="54" spans="1:12" ht="12.6" customHeight="1">
      <c r="A54" s="160"/>
      <c r="B54" s="23" t="s">
        <v>29</v>
      </c>
      <c r="C54" s="24" t="s">
        <v>69</v>
      </c>
      <c r="D54" s="5" t="s">
        <v>72</v>
      </c>
      <c r="E54" s="70">
        <v>0.05</v>
      </c>
      <c r="F54" s="69">
        <v>3.9E-2</v>
      </c>
      <c r="G54" s="140">
        <v>8.6999999999999994E-2</v>
      </c>
      <c r="H54" s="55">
        <v>8.6999999999999994E-2</v>
      </c>
      <c r="I54" s="48">
        <v>3.9E-2</v>
      </c>
      <c r="J54" s="68">
        <v>5.8999999999999997E-2</v>
      </c>
      <c r="K54" s="67"/>
      <c r="L54" s="2"/>
    </row>
    <row r="55" spans="1:12" ht="12.6" customHeight="1">
      <c r="A55" s="160"/>
      <c r="B55" s="23" t="s">
        <v>73</v>
      </c>
      <c r="C55" s="24" t="s">
        <v>69</v>
      </c>
      <c r="D55" s="5" t="s">
        <v>104</v>
      </c>
      <c r="E55" s="56"/>
      <c r="F55" s="9"/>
      <c r="G55" s="140"/>
      <c r="H55" s="55"/>
      <c r="I55" s="48"/>
      <c r="J55" s="48"/>
      <c r="K55" s="108"/>
      <c r="L55" s="2"/>
    </row>
    <row r="56" spans="1:12" ht="12.6" customHeight="1">
      <c r="A56" s="159" t="s">
        <v>36</v>
      </c>
      <c r="B56" s="20" t="s">
        <v>31</v>
      </c>
      <c r="C56" s="21" t="s">
        <v>69</v>
      </c>
      <c r="D56" s="22" t="s">
        <v>72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0"/>
      <c r="B57" s="23" t="s">
        <v>115</v>
      </c>
      <c r="C57" s="24" t="s">
        <v>69</v>
      </c>
      <c r="D57" s="5" t="s">
        <v>72</v>
      </c>
      <c r="E57" s="63"/>
      <c r="F57" s="6"/>
      <c r="G57" s="139"/>
      <c r="H57" s="62"/>
      <c r="I57" s="10"/>
      <c r="J57" s="10"/>
      <c r="K57" s="17"/>
      <c r="L57" s="2"/>
    </row>
    <row r="58" spans="1:12" ht="12.6" customHeight="1">
      <c r="A58" s="160"/>
      <c r="B58" s="23" t="s">
        <v>32</v>
      </c>
      <c r="C58" s="24" t="s">
        <v>69</v>
      </c>
      <c r="D58" s="5" t="s">
        <v>72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0"/>
      <c r="B59" s="23" t="s">
        <v>33</v>
      </c>
      <c r="C59" s="24" t="s">
        <v>69</v>
      </c>
      <c r="D59" s="5" t="s">
        <v>72</v>
      </c>
      <c r="E59" s="63"/>
      <c r="F59" s="6"/>
      <c r="G59" s="139"/>
      <c r="H59" s="62"/>
      <c r="I59" s="10"/>
      <c r="J59" s="10"/>
      <c r="K59" s="17"/>
      <c r="L59" s="2"/>
    </row>
    <row r="60" spans="1:12" ht="12.6" customHeight="1">
      <c r="A60" s="160"/>
      <c r="B60" s="23" t="s">
        <v>113</v>
      </c>
      <c r="C60" s="24" t="s">
        <v>69</v>
      </c>
      <c r="D60" s="5" t="s">
        <v>72</v>
      </c>
      <c r="E60" s="63"/>
      <c r="F60" s="6"/>
      <c r="G60" s="139"/>
      <c r="H60" s="62"/>
      <c r="I60" s="10"/>
      <c r="J60" s="10"/>
      <c r="K60" s="17"/>
      <c r="L60" s="2"/>
    </row>
    <row r="61" spans="1:12" ht="12.6" customHeight="1">
      <c r="A61" s="161"/>
      <c r="B61" s="25" t="s">
        <v>112</v>
      </c>
      <c r="C61" s="26" t="s">
        <v>69</v>
      </c>
      <c r="D61" s="27" t="s">
        <v>72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69</v>
      </c>
      <c r="D62" s="35" t="s">
        <v>72</v>
      </c>
      <c r="E62" s="59" t="s">
        <v>110</v>
      </c>
      <c r="F62" s="58">
        <v>0.04</v>
      </c>
      <c r="G62" s="147">
        <v>0.12</v>
      </c>
      <c r="H62" s="57">
        <v>0.12</v>
      </c>
      <c r="I62" s="50" t="s">
        <v>110</v>
      </c>
      <c r="J62" s="117">
        <v>7.0000000000000007E-2</v>
      </c>
      <c r="K62" s="45"/>
      <c r="L62" s="2"/>
    </row>
    <row r="63" spans="1:12" ht="12.6" customHeight="1">
      <c r="A63" s="163"/>
      <c r="B63" s="23" t="s">
        <v>56</v>
      </c>
      <c r="C63" s="24" t="s">
        <v>69</v>
      </c>
      <c r="D63" s="5" t="s">
        <v>72</v>
      </c>
      <c r="E63" s="70">
        <v>3.6999999999999998E-2</v>
      </c>
      <c r="F63" s="69">
        <v>2.7E-2</v>
      </c>
      <c r="G63" s="150">
        <v>6.5000000000000002E-2</v>
      </c>
      <c r="H63" s="105">
        <v>6.5000000000000002E-2</v>
      </c>
      <c r="I63" s="48">
        <v>2.7E-2</v>
      </c>
      <c r="J63" s="68">
        <v>4.3000000000000003E-2</v>
      </c>
      <c r="K63" s="49"/>
      <c r="L63" s="2"/>
    </row>
    <row r="64" spans="1:12" ht="12.6" customHeight="1" thickBot="1">
      <c r="A64" s="164"/>
      <c r="B64" s="36" t="s">
        <v>35</v>
      </c>
      <c r="C64" s="37" t="s">
        <v>69</v>
      </c>
      <c r="D64" s="38" t="s">
        <v>72</v>
      </c>
      <c r="E64" s="54"/>
      <c r="F64" s="18"/>
      <c r="G64" s="148">
        <v>0.03</v>
      </c>
      <c r="H64" s="53">
        <v>0.03</v>
      </c>
      <c r="I64" s="19">
        <v>0.03</v>
      </c>
      <c r="J64" s="19">
        <v>0.03</v>
      </c>
      <c r="K64" s="43"/>
      <c r="L64" s="2"/>
    </row>
    <row r="65" spans="1:2" ht="12.6" customHeight="1">
      <c r="A65" s="51" t="s">
        <v>103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312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177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0.43055555555555558</v>
      </c>
      <c r="F5" s="101">
        <v>0.43055555555555558</v>
      </c>
      <c r="G5" s="134">
        <v>0.3923611111111111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143</v>
      </c>
      <c r="D6" s="22" t="s">
        <v>143</v>
      </c>
      <c r="E6" s="65" t="s">
        <v>253</v>
      </c>
      <c r="F6" s="7" t="s">
        <v>253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311</v>
      </c>
      <c r="D7" s="5" t="s">
        <v>309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310</v>
      </c>
      <c r="D8" s="5" t="s">
        <v>72</v>
      </c>
      <c r="E8" s="100">
        <v>0.47</v>
      </c>
      <c r="F8" s="99">
        <v>0.6</v>
      </c>
      <c r="G8" s="137">
        <v>0.26</v>
      </c>
      <c r="H8" s="98">
        <v>0.6</v>
      </c>
      <c r="I8" s="97">
        <v>0.26</v>
      </c>
      <c r="J8" s="97">
        <v>0.443</v>
      </c>
      <c r="K8" s="17"/>
      <c r="L8" s="2"/>
    </row>
    <row r="9" spans="1:12" ht="12.6" customHeight="1">
      <c r="A9" s="160"/>
      <c r="B9" s="23" t="s">
        <v>3</v>
      </c>
      <c r="C9" s="24" t="s">
        <v>176</v>
      </c>
      <c r="D9" s="5" t="s">
        <v>309</v>
      </c>
      <c r="E9" s="100">
        <v>7.3999999999999996E-2</v>
      </c>
      <c r="F9" s="99">
        <v>0.112</v>
      </c>
      <c r="G9" s="137">
        <v>5.1999999999999998E-2</v>
      </c>
      <c r="H9" s="98">
        <v>0.112</v>
      </c>
      <c r="I9" s="97">
        <v>5.1999999999999998E-2</v>
      </c>
      <c r="J9" s="97">
        <v>7.9000000000000001E-2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72</v>
      </c>
      <c r="E10" s="96">
        <v>0.25</v>
      </c>
      <c r="F10" s="95">
        <v>0.19</v>
      </c>
      <c r="G10" s="139">
        <v>7.0000000000000007E-2</v>
      </c>
      <c r="H10" s="115">
        <v>0.25</v>
      </c>
      <c r="I10" s="94">
        <v>7.0000000000000007E-2</v>
      </c>
      <c r="J10" s="94">
        <v>0.17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139</v>
      </c>
      <c r="E11" s="75">
        <v>1</v>
      </c>
      <c r="F11" s="74">
        <v>1</v>
      </c>
      <c r="G11" s="140">
        <v>0.17</v>
      </c>
      <c r="H11" s="78">
        <v>1</v>
      </c>
      <c r="I11" s="71">
        <v>0.17</v>
      </c>
      <c r="J11" s="71">
        <v>0.72</v>
      </c>
      <c r="K11" s="49"/>
      <c r="L11" s="2"/>
    </row>
    <row r="12" spans="1:12" ht="12.6" customHeight="1">
      <c r="A12" s="160"/>
      <c r="B12" s="23" t="s">
        <v>6</v>
      </c>
      <c r="C12" s="24" t="s">
        <v>138</v>
      </c>
      <c r="D12" s="5" t="s">
        <v>137</v>
      </c>
      <c r="E12" s="75">
        <v>25.8</v>
      </c>
      <c r="F12" s="74">
        <v>32</v>
      </c>
      <c r="G12" s="140">
        <v>17.2</v>
      </c>
      <c r="H12" s="78">
        <v>32</v>
      </c>
      <c r="I12" s="77">
        <v>17.2</v>
      </c>
      <c r="J12" s="77">
        <v>25</v>
      </c>
      <c r="K12" s="49"/>
      <c r="L12" s="2"/>
    </row>
    <row r="13" spans="1:12" ht="12.6" customHeight="1">
      <c r="A13" s="160"/>
      <c r="B13" s="23" t="s">
        <v>7</v>
      </c>
      <c r="C13" s="24" t="s">
        <v>138</v>
      </c>
      <c r="D13" s="5" t="s">
        <v>137</v>
      </c>
      <c r="E13" s="75">
        <v>19.5</v>
      </c>
      <c r="F13" s="74">
        <v>23.5</v>
      </c>
      <c r="G13" s="136">
        <v>12</v>
      </c>
      <c r="H13" s="78">
        <v>23.5</v>
      </c>
      <c r="I13" s="77">
        <v>12</v>
      </c>
      <c r="J13" s="77">
        <v>18.3</v>
      </c>
      <c r="K13" s="49"/>
      <c r="L13" s="2"/>
    </row>
    <row r="14" spans="1:12" ht="12.6" customHeight="1">
      <c r="A14" s="160"/>
      <c r="B14" s="23" t="s">
        <v>8</v>
      </c>
      <c r="C14" s="24" t="s">
        <v>137</v>
      </c>
      <c r="D14" s="5" t="s">
        <v>137</v>
      </c>
      <c r="E14" s="63" t="s">
        <v>136</v>
      </c>
      <c r="F14" s="6" t="s">
        <v>402</v>
      </c>
      <c r="G14" s="139" t="s">
        <v>136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132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0"/>
      <c r="B16" s="23" t="s">
        <v>10</v>
      </c>
      <c r="C16" s="24" t="s">
        <v>132</v>
      </c>
      <c r="D16" s="5" t="s">
        <v>132</v>
      </c>
      <c r="E16" s="63" t="s">
        <v>134</v>
      </c>
      <c r="F16" s="6" t="s">
        <v>134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132</v>
      </c>
      <c r="D17" s="27" t="s">
        <v>72</v>
      </c>
      <c r="E17" s="61" t="s">
        <v>400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130</v>
      </c>
      <c r="C18" s="21" t="s">
        <v>127</v>
      </c>
      <c r="D18" s="22" t="s">
        <v>65</v>
      </c>
      <c r="E18" s="93"/>
      <c r="F18" s="13" t="s">
        <v>125</v>
      </c>
      <c r="G18" s="142"/>
      <c r="H18" s="92" t="s">
        <v>125</v>
      </c>
      <c r="I18" s="40" t="s">
        <v>125</v>
      </c>
      <c r="J18" s="40" t="s">
        <v>125</v>
      </c>
      <c r="K18" s="113">
        <f>COUNTIF(E18:G18,"&gt;0.003")</f>
        <v>0</v>
      </c>
      <c r="L18" s="2"/>
    </row>
    <row r="19" spans="1:12" ht="12.6" customHeight="1">
      <c r="A19" s="160"/>
      <c r="B19" s="23" t="s">
        <v>46</v>
      </c>
      <c r="C19" s="24" t="s">
        <v>127</v>
      </c>
      <c r="D19" s="28" t="s">
        <v>39</v>
      </c>
      <c r="E19" s="88"/>
      <c r="F19" s="14" t="s">
        <v>114</v>
      </c>
      <c r="G19" s="143"/>
      <c r="H19" s="87" t="s">
        <v>114</v>
      </c>
      <c r="I19" s="15" t="s">
        <v>114</v>
      </c>
      <c r="J19" s="15" t="s">
        <v>114</v>
      </c>
      <c r="K19" s="109">
        <f>COUNTIF(E19:G19,"&gt;0")</f>
        <v>0</v>
      </c>
      <c r="L19" s="2"/>
    </row>
    <row r="20" spans="1:12" ht="12.6" customHeight="1">
      <c r="A20" s="160"/>
      <c r="B20" s="23" t="s">
        <v>129</v>
      </c>
      <c r="C20" s="24" t="s">
        <v>69</v>
      </c>
      <c r="D20" s="5" t="s">
        <v>38</v>
      </c>
      <c r="E20" s="88"/>
      <c r="F20" s="14" t="s">
        <v>123</v>
      </c>
      <c r="G20" s="143"/>
      <c r="H20" s="87" t="s">
        <v>123</v>
      </c>
      <c r="I20" s="15" t="s">
        <v>123</v>
      </c>
      <c r="J20" s="15" t="s">
        <v>123</v>
      </c>
      <c r="K20" s="109">
        <f>COUNTIF(E20:G20,"&gt;0.01")</f>
        <v>0</v>
      </c>
      <c r="L20" s="2"/>
    </row>
    <row r="21" spans="1:12" ht="12.6" customHeight="1">
      <c r="A21" s="160"/>
      <c r="B21" s="23" t="s">
        <v>128</v>
      </c>
      <c r="C21" s="24" t="s">
        <v>127</v>
      </c>
      <c r="D21" s="5" t="s">
        <v>40</v>
      </c>
      <c r="E21" s="88"/>
      <c r="F21" s="14" t="s">
        <v>120</v>
      </c>
      <c r="G21" s="143"/>
      <c r="H21" s="87" t="s">
        <v>120</v>
      </c>
      <c r="I21" s="15" t="s">
        <v>120</v>
      </c>
      <c r="J21" s="15" t="s">
        <v>120</v>
      </c>
      <c r="K21" s="109">
        <f>COUNTIF(E21:G21,"&gt;0.05")</f>
        <v>0</v>
      </c>
      <c r="L21" s="2"/>
    </row>
    <row r="22" spans="1:12" ht="12.6" customHeight="1">
      <c r="A22" s="160"/>
      <c r="B22" s="23" t="s">
        <v>47</v>
      </c>
      <c r="C22" s="24" t="s">
        <v>69</v>
      </c>
      <c r="D22" s="5" t="s">
        <v>38</v>
      </c>
      <c r="E22" s="88"/>
      <c r="F22" s="14" t="s">
        <v>123</v>
      </c>
      <c r="G22" s="143"/>
      <c r="H22" s="87" t="s">
        <v>123</v>
      </c>
      <c r="I22" s="15" t="s">
        <v>123</v>
      </c>
      <c r="J22" s="15" t="s">
        <v>123</v>
      </c>
      <c r="K22" s="109">
        <f>COUNTIF(E22:G22,"&gt;0.01")</f>
        <v>0</v>
      </c>
      <c r="L22" s="2"/>
    </row>
    <row r="23" spans="1:12" ht="12.6" customHeight="1">
      <c r="A23" s="160"/>
      <c r="B23" s="23" t="s">
        <v>86</v>
      </c>
      <c r="C23" s="24" t="s">
        <v>69</v>
      </c>
      <c r="D23" s="5" t="s">
        <v>61</v>
      </c>
      <c r="E23" s="88"/>
      <c r="F23" s="14" t="s">
        <v>123</v>
      </c>
      <c r="G23" s="143"/>
      <c r="H23" s="87" t="s">
        <v>123</v>
      </c>
      <c r="I23" s="15" t="s">
        <v>123</v>
      </c>
      <c r="J23" s="15" t="s">
        <v>123</v>
      </c>
      <c r="K23" s="109">
        <f>COUNTIF(E23:G23,"&gt;0.0005")</f>
        <v>0</v>
      </c>
      <c r="L23" s="2"/>
    </row>
    <row r="24" spans="1:12" ht="12.6" customHeight="1">
      <c r="A24" s="160"/>
      <c r="B24" s="23" t="s">
        <v>87</v>
      </c>
      <c r="C24" s="24" t="s">
        <v>69</v>
      </c>
      <c r="D24" s="28" t="s">
        <v>39</v>
      </c>
      <c r="E24" s="88"/>
      <c r="F24" s="14" t="s">
        <v>123</v>
      </c>
      <c r="G24" s="143"/>
      <c r="H24" s="87" t="s">
        <v>123</v>
      </c>
      <c r="I24" s="15" t="s">
        <v>123</v>
      </c>
      <c r="J24" s="15" t="s">
        <v>123</v>
      </c>
      <c r="K24" s="109">
        <f>COUNTIF(E24:G24,"&gt;0")</f>
        <v>0</v>
      </c>
      <c r="L24" s="2"/>
    </row>
    <row r="25" spans="1:12" ht="12.6" customHeight="1">
      <c r="A25" s="160"/>
      <c r="B25" s="23" t="s">
        <v>12</v>
      </c>
      <c r="C25" s="24" t="s">
        <v>69</v>
      </c>
      <c r="D25" s="5" t="s">
        <v>41</v>
      </c>
      <c r="E25" s="88"/>
      <c r="F25" s="14" t="s">
        <v>124</v>
      </c>
      <c r="G25" s="143"/>
      <c r="H25" s="87" t="s">
        <v>124</v>
      </c>
      <c r="I25" s="15" t="s">
        <v>124</v>
      </c>
      <c r="J25" s="15" t="s">
        <v>124</v>
      </c>
      <c r="K25" s="109">
        <f>COUNTIF(E25:G25,"&gt;0.02")</f>
        <v>0</v>
      </c>
      <c r="L25" s="2"/>
    </row>
    <row r="26" spans="1:12" ht="12.6" customHeight="1">
      <c r="A26" s="160"/>
      <c r="B26" s="23" t="s">
        <v>13</v>
      </c>
      <c r="C26" s="24" t="s">
        <v>69</v>
      </c>
      <c r="D26" s="5" t="s">
        <v>45</v>
      </c>
      <c r="E26" s="88"/>
      <c r="F26" s="14" t="s">
        <v>124</v>
      </c>
      <c r="G26" s="143"/>
      <c r="H26" s="87" t="s">
        <v>124</v>
      </c>
      <c r="I26" s="15" t="s">
        <v>124</v>
      </c>
      <c r="J26" s="15" t="s">
        <v>124</v>
      </c>
      <c r="K26" s="109">
        <f>COUNTIF(E26:G26,"&gt;0.002")</f>
        <v>0</v>
      </c>
      <c r="L26" s="2"/>
    </row>
    <row r="27" spans="1:12" ht="12.6" customHeight="1">
      <c r="A27" s="160"/>
      <c r="B27" s="23" t="s">
        <v>14</v>
      </c>
      <c r="C27" s="24" t="s">
        <v>69</v>
      </c>
      <c r="D27" s="5" t="s">
        <v>62</v>
      </c>
      <c r="E27" s="88"/>
      <c r="F27" s="14" t="s">
        <v>124</v>
      </c>
      <c r="G27" s="143"/>
      <c r="H27" s="87" t="s">
        <v>124</v>
      </c>
      <c r="I27" s="15" t="s">
        <v>124</v>
      </c>
      <c r="J27" s="15" t="s">
        <v>124</v>
      </c>
      <c r="K27" s="109">
        <f>COUNTIF(E27:G27,"&gt;0.004")</f>
        <v>0</v>
      </c>
      <c r="L27" s="2"/>
    </row>
    <row r="28" spans="1:12" ht="12.6" customHeight="1">
      <c r="A28" s="160"/>
      <c r="B28" s="23" t="s">
        <v>15</v>
      </c>
      <c r="C28" s="24" t="s">
        <v>69</v>
      </c>
      <c r="D28" s="5" t="s">
        <v>58</v>
      </c>
      <c r="E28" s="88"/>
      <c r="F28" s="14" t="s">
        <v>124</v>
      </c>
      <c r="G28" s="143"/>
      <c r="H28" s="87" t="s">
        <v>124</v>
      </c>
      <c r="I28" s="15" t="s">
        <v>124</v>
      </c>
      <c r="J28" s="15" t="s">
        <v>124</v>
      </c>
      <c r="K28" s="109">
        <f>COUNTIF(E28:G28,"&gt;0.1")</f>
        <v>0</v>
      </c>
      <c r="L28" s="2"/>
    </row>
    <row r="29" spans="1:12" ht="12.6" customHeight="1">
      <c r="A29" s="160"/>
      <c r="B29" s="23" t="s">
        <v>88</v>
      </c>
      <c r="C29" s="24" t="s">
        <v>69</v>
      </c>
      <c r="D29" s="5" t="s">
        <v>42</v>
      </c>
      <c r="E29" s="88"/>
      <c r="F29" s="14" t="s">
        <v>124</v>
      </c>
      <c r="G29" s="143"/>
      <c r="H29" s="87" t="s">
        <v>124</v>
      </c>
      <c r="I29" s="15" t="s">
        <v>124</v>
      </c>
      <c r="J29" s="15" t="s">
        <v>124</v>
      </c>
      <c r="K29" s="109">
        <f>COUNTIF(E29:G29,"&gt;0.04")</f>
        <v>0</v>
      </c>
      <c r="L29" s="2"/>
    </row>
    <row r="30" spans="1:12" ht="12.6" customHeight="1">
      <c r="A30" s="160"/>
      <c r="B30" s="23" t="s">
        <v>16</v>
      </c>
      <c r="C30" s="24" t="s">
        <v>69</v>
      </c>
      <c r="D30" s="5" t="s">
        <v>60</v>
      </c>
      <c r="E30" s="88"/>
      <c r="F30" s="14" t="s">
        <v>124</v>
      </c>
      <c r="G30" s="143"/>
      <c r="H30" s="87" t="s">
        <v>124</v>
      </c>
      <c r="I30" s="15" t="s">
        <v>124</v>
      </c>
      <c r="J30" s="15" t="s">
        <v>124</v>
      </c>
      <c r="K30" s="109">
        <f>COUNTIF(E30:G30,"&gt;1")</f>
        <v>0</v>
      </c>
      <c r="L30" s="2"/>
    </row>
    <row r="31" spans="1:12" ht="12.6" customHeight="1">
      <c r="A31" s="160"/>
      <c r="B31" s="23" t="s">
        <v>17</v>
      </c>
      <c r="C31" s="24" t="s">
        <v>69</v>
      </c>
      <c r="D31" s="5" t="s">
        <v>63</v>
      </c>
      <c r="E31" s="88"/>
      <c r="F31" s="14" t="s">
        <v>124</v>
      </c>
      <c r="G31" s="143"/>
      <c r="H31" s="87" t="s">
        <v>124</v>
      </c>
      <c r="I31" s="15" t="s">
        <v>124</v>
      </c>
      <c r="J31" s="15" t="s">
        <v>124</v>
      </c>
      <c r="K31" s="109">
        <f>COUNTIF(E31:G31,"&gt;0.006")</f>
        <v>0</v>
      </c>
      <c r="L31" s="2"/>
    </row>
    <row r="32" spans="1:12" ht="12.6" customHeight="1">
      <c r="A32" s="160"/>
      <c r="B32" s="23" t="s">
        <v>18</v>
      </c>
      <c r="C32" s="24" t="s">
        <v>241</v>
      </c>
      <c r="D32" s="5" t="s">
        <v>38</v>
      </c>
      <c r="E32" s="88"/>
      <c r="F32" s="14" t="s">
        <v>124</v>
      </c>
      <c r="G32" s="143"/>
      <c r="H32" s="87" t="s">
        <v>124</v>
      </c>
      <c r="I32" s="15" t="s">
        <v>124</v>
      </c>
      <c r="J32" s="15" t="s">
        <v>124</v>
      </c>
      <c r="K32" s="109">
        <f>COUNTIF(E32:G32,"&gt;0.01")</f>
        <v>0</v>
      </c>
      <c r="L32" s="2"/>
    </row>
    <row r="33" spans="1:12" ht="12.6" customHeight="1">
      <c r="A33" s="160"/>
      <c r="B33" s="23" t="s">
        <v>19</v>
      </c>
      <c r="C33" s="24" t="s">
        <v>69</v>
      </c>
      <c r="D33" s="5" t="s">
        <v>38</v>
      </c>
      <c r="E33" s="88"/>
      <c r="F33" s="14" t="s">
        <v>124</v>
      </c>
      <c r="G33" s="143"/>
      <c r="H33" s="87" t="s">
        <v>124</v>
      </c>
      <c r="I33" s="15" t="s">
        <v>124</v>
      </c>
      <c r="J33" s="15" t="s">
        <v>124</v>
      </c>
      <c r="K33" s="109">
        <f>COUNTIF(E33:G33,"&gt;0.01")</f>
        <v>0</v>
      </c>
      <c r="L33" s="2"/>
    </row>
    <row r="34" spans="1:12" ht="12.6" customHeight="1">
      <c r="A34" s="160"/>
      <c r="B34" s="23" t="s">
        <v>20</v>
      </c>
      <c r="C34" s="24" t="s">
        <v>69</v>
      </c>
      <c r="D34" s="5" t="s">
        <v>64</v>
      </c>
      <c r="E34" s="88"/>
      <c r="F34" s="14" t="s">
        <v>126</v>
      </c>
      <c r="G34" s="143"/>
      <c r="H34" s="87" t="s">
        <v>126</v>
      </c>
      <c r="I34" s="15" t="s">
        <v>126</v>
      </c>
      <c r="J34" s="15" t="s">
        <v>126</v>
      </c>
      <c r="K34" s="109">
        <f>COUNTIF(E34:G34,"&gt;0.002")</f>
        <v>0</v>
      </c>
      <c r="L34" s="2"/>
    </row>
    <row r="35" spans="1:12" ht="12.6" customHeight="1">
      <c r="A35" s="160"/>
      <c r="B35" s="23" t="s">
        <v>21</v>
      </c>
      <c r="C35" s="24" t="s">
        <v>69</v>
      </c>
      <c r="D35" s="5" t="s">
        <v>63</v>
      </c>
      <c r="E35" s="88"/>
      <c r="F35" s="14" t="s">
        <v>123</v>
      </c>
      <c r="G35" s="143"/>
      <c r="H35" s="87" t="s">
        <v>123</v>
      </c>
      <c r="I35" s="15" t="s">
        <v>123</v>
      </c>
      <c r="J35" s="15" t="s">
        <v>123</v>
      </c>
      <c r="K35" s="109">
        <f>COUNTIF(E35:G35,"&gt;0.006")</f>
        <v>0</v>
      </c>
      <c r="L35" s="2"/>
    </row>
    <row r="36" spans="1:12" ht="12.6" customHeight="1">
      <c r="A36" s="160"/>
      <c r="B36" s="23" t="s">
        <v>22</v>
      </c>
      <c r="C36" s="24" t="s">
        <v>69</v>
      </c>
      <c r="D36" s="5" t="s">
        <v>65</v>
      </c>
      <c r="E36" s="88"/>
      <c r="F36" s="14" t="s">
        <v>125</v>
      </c>
      <c r="G36" s="143"/>
      <c r="H36" s="87" t="s">
        <v>125</v>
      </c>
      <c r="I36" s="15" t="s">
        <v>125</v>
      </c>
      <c r="J36" s="15" t="s">
        <v>125</v>
      </c>
      <c r="K36" s="109">
        <f>COUNTIF(E36:G36,"&gt;0.003")</f>
        <v>0</v>
      </c>
      <c r="L36" s="2"/>
    </row>
    <row r="37" spans="1:12" ht="12.6" customHeight="1">
      <c r="A37" s="160"/>
      <c r="B37" s="23" t="s">
        <v>23</v>
      </c>
      <c r="C37" s="24" t="s">
        <v>69</v>
      </c>
      <c r="D37" s="5" t="s">
        <v>41</v>
      </c>
      <c r="E37" s="88"/>
      <c r="F37" s="14" t="s">
        <v>125</v>
      </c>
      <c r="G37" s="143"/>
      <c r="H37" s="87" t="s">
        <v>125</v>
      </c>
      <c r="I37" s="15" t="s">
        <v>125</v>
      </c>
      <c r="J37" s="15" t="s">
        <v>125</v>
      </c>
      <c r="K37" s="109">
        <f>COUNTIF(E37:G37,"&gt;0.02")</f>
        <v>0</v>
      </c>
      <c r="L37" s="2"/>
    </row>
    <row r="38" spans="1:12" ht="12.6" customHeight="1">
      <c r="A38" s="160"/>
      <c r="B38" s="23" t="s">
        <v>24</v>
      </c>
      <c r="C38" s="24" t="s">
        <v>69</v>
      </c>
      <c r="D38" s="5" t="s">
        <v>38</v>
      </c>
      <c r="E38" s="88"/>
      <c r="F38" s="14" t="s">
        <v>124</v>
      </c>
      <c r="G38" s="143"/>
      <c r="H38" s="87" t="s">
        <v>124</v>
      </c>
      <c r="I38" s="15" t="s">
        <v>124</v>
      </c>
      <c r="J38" s="15" t="s">
        <v>124</v>
      </c>
      <c r="K38" s="109">
        <f>COUNTIF(E38:G38,"&gt;0.01")</f>
        <v>0</v>
      </c>
      <c r="L38" s="2"/>
    </row>
    <row r="39" spans="1:12" ht="12.6" customHeight="1">
      <c r="A39" s="160"/>
      <c r="B39" s="23" t="s">
        <v>89</v>
      </c>
      <c r="C39" s="24" t="s">
        <v>69</v>
      </c>
      <c r="D39" s="5" t="s">
        <v>38</v>
      </c>
      <c r="E39" s="88"/>
      <c r="F39" s="14" t="s">
        <v>123</v>
      </c>
      <c r="G39" s="143"/>
      <c r="H39" s="87" t="s">
        <v>123</v>
      </c>
      <c r="I39" s="15" t="s">
        <v>123</v>
      </c>
      <c r="J39" s="15" t="s">
        <v>123</v>
      </c>
      <c r="K39" s="109">
        <f>COUNTIF(E39:G39,"&gt;0.01")</f>
        <v>0</v>
      </c>
      <c r="L39" s="2"/>
    </row>
    <row r="40" spans="1:12" ht="12.6" customHeight="1">
      <c r="A40" s="160"/>
      <c r="B40" s="23" t="s">
        <v>92</v>
      </c>
      <c r="C40" s="24" t="s">
        <v>69</v>
      </c>
      <c r="D40" s="5" t="s">
        <v>72</v>
      </c>
      <c r="E40" s="112">
        <v>1.4</v>
      </c>
      <c r="F40" s="111">
        <v>1</v>
      </c>
      <c r="G40" s="143">
        <v>2.5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69</v>
      </c>
      <c r="D41" s="5" t="s">
        <v>72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241</v>
      </c>
      <c r="D42" s="5" t="s">
        <v>94</v>
      </c>
      <c r="E42" s="112">
        <v>1.4</v>
      </c>
      <c r="F42" s="111">
        <v>1</v>
      </c>
      <c r="G42" s="143">
        <v>2.5</v>
      </c>
      <c r="H42" s="87">
        <v>2.5</v>
      </c>
      <c r="I42" s="110">
        <v>1</v>
      </c>
      <c r="J42" s="110">
        <v>1.6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69</v>
      </c>
      <c r="D43" s="5" t="s">
        <v>66</v>
      </c>
      <c r="E43" s="88"/>
      <c r="F43" s="14">
        <v>0.05</v>
      </c>
      <c r="G43" s="143"/>
      <c r="H43" s="87">
        <v>0.05</v>
      </c>
      <c r="I43" s="15">
        <v>0.05</v>
      </c>
      <c r="J43" s="15">
        <v>0.05</v>
      </c>
      <c r="K43" s="109">
        <f>COUNTIF(E43:G43,"&gt;0.8")</f>
        <v>0</v>
      </c>
      <c r="L43" s="2"/>
    </row>
    <row r="44" spans="1:12" ht="12.6" customHeight="1">
      <c r="A44" s="160"/>
      <c r="B44" s="23" t="s">
        <v>49</v>
      </c>
      <c r="C44" s="24" t="s">
        <v>69</v>
      </c>
      <c r="D44" s="5" t="s">
        <v>90</v>
      </c>
      <c r="E44" s="88"/>
      <c r="F44" s="14" t="s">
        <v>120</v>
      </c>
      <c r="G44" s="143"/>
      <c r="H44" s="87" t="s">
        <v>120</v>
      </c>
      <c r="I44" s="15" t="s">
        <v>120</v>
      </c>
      <c r="J44" s="15" t="s">
        <v>120</v>
      </c>
      <c r="K44" s="109">
        <f>COUNTIF(E44:G44,"&gt;1")</f>
        <v>0</v>
      </c>
      <c r="L44" s="2"/>
    </row>
    <row r="45" spans="1:12" ht="12.6" customHeight="1">
      <c r="A45" s="161"/>
      <c r="B45" s="29" t="s">
        <v>91</v>
      </c>
      <c r="C45" s="30" t="s">
        <v>69</v>
      </c>
      <c r="D45" s="131" t="s">
        <v>40</v>
      </c>
      <c r="E45" s="85"/>
      <c r="F45" s="16" t="s">
        <v>109</v>
      </c>
      <c r="G45" s="145"/>
      <c r="H45" s="84" t="s">
        <v>109</v>
      </c>
      <c r="I45" s="41" t="s">
        <v>109</v>
      </c>
      <c r="J45" s="41" t="s">
        <v>109</v>
      </c>
      <c r="K45" s="108">
        <f>COUNTIF(E45:G45,"&gt;0.05")</f>
        <v>0</v>
      </c>
      <c r="L45" s="2"/>
    </row>
    <row r="46" spans="1:12" ht="12.6" customHeight="1">
      <c r="A46" s="159" t="s">
        <v>30</v>
      </c>
      <c r="B46" s="20" t="s">
        <v>78</v>
      </c>
      <c r="C46" s="21" t="s">
        <v>72</v>
      </c>
      <c r="D46" s="31" t="s">
        <v>43</v>
      </c>
      <c r="E46" s="83">
        <v>8.1</v>
      </c>
      <c r="F46" s="82">
        <v>7.9</v>
      </c>
      <c r="G46" s="146">
        <v>8.1</v>
      </c>
      <c r="H46" s="81">
        <v>8.1</v>
      </c>
      <c r="I46" s="80">
        <v>7.9</v>
      </c>
      <c r="J46" s="80">
        <v>8</v>
      </c>
      <c r="K46" s="79">
        <f>3-(COUNTIF(E46:G46,"&lt;=8.5")-COUNTIF(E46:G46,"&lt;6.5"))</f>
        <v>0</v>
      </c>
      <c r="L46" s="2"/>
    </row>
    <row r="47" spans="1:12" ht="12.6" customHeight="1">
      <c r="A47" s="160"/>
      <c r="B47" s="23" t="s">
        <v>293</v>
      </c>
      <c r="C47" s="24" t="s">
        <v>69</v>
      </c>
      <c r="D47" s="5" t="s">
        <v>70</v>
      </c>
      <c r="E47" s="75">
        <v>1.1000000000000001</v>
      </c>
      <c r="F47" s="74">
        <v>0.9</v>
      </c>
      <c r="G47" s="136">
        <v>0.7</v>
      </c>
      <c r="H47" s="78">
        <v>1.1000000000000001</v>
      </c>
      <c r="I47" s="77">
        <v>0.7</v>
      </c>
      <c r="J47" s="77">
        <v>0.9</v>
      </c>
      <c r="K47" s="67">
        <f>COUNTIF(E47:G47,"&gt;2")</f>
        <v>0</v>
      </c>
      <c r="L47" s="2"/>
    </row>
    <row r="48" spans="1:12" ht="12.6" customHeight="1">
      <c r="A48" s="160"/>
      <c r="B48" s="23" t="s">
        <v>308</v>
      </c>
      <c r="C48" s="24" t="s">
        <v>69</v>
      </c>
      <c r="D48" s="5" t="s">
        <v>72</v>
      </c>
      <c r="E48" s="75">
        <v>2.2999999999999998</v>
      </c>
      <c r="F48" s="74">
        <v>2.6</v>
      </c>
      <c r="G48" s="136">
        <v>2.4</v>
      </c>
      <c r="H48" s="78">
        <v>2.6</v>
      </c>
      <c r="I48" s="77">
        <v>2.2999999999999998</v>
      </c>
      <c r="J48" s="77">
        <v>2.4</v>
      </c>
      <c r="K48" s="67"/>
      <c r="L48" s="2"/>
    </row>
    <row r="49" spans="1:12" ht="12.6" customHeight="1">
      <c r="A49" s="160"/>
      <c r="B49" s="23" t="s">
        <v>307</v>
      </c>
      <c r="C49" s="24" t="s">
        <v>69</v>
      </c>
      <c r="D49" s="5" t="s">
        <v>71</v>
      </c>
      <c r="E49" s="125">
        <v>5</v>
      </c>
      <c r="F49" s="126">
        <v>7</v>
      </c>
      <c r="G49" s="154">
        <v>2</v>
      </c>
      <c r="H49" s="127">
        <v>7</v>
      </c>
      <c r="I49" s="76">
        <v>2</v>
      </c>
      <c r="J49" s="76">
        <v>5</v>
      </c>
      <c r="K49" s="67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69</v>
      </c>
      <c r="D50" s="5" t="s">
        <v>67</v>
      </c>
      <c r="E50" s="75">
        <v>10.8</v>
      </c>
      <c r="F50" s="74">
        <v>8</v>
      </c>
      <c r="G50" s="136">
        <v>11.3</v>
      </c>
      <c r="H50" s="78">
        <v>11.3</v>
      </c>
      <c r="I50" s="77">
        <v>8</v>
      </c>
      <c r="J50" s="77">
        <v>10</v>
      </c>
      <c r="K50" s="67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306</v>
      </c>
      <c r="D51" s="5" t="s">
        <v>44</v>
      </c>
      <c r="E51" s="56">
        <v>790</v>
      </c>
      <c r="F51" s="9">
        <v>7900</v>
      </c>
      <c r="G51" s="140">
        <v>1300</v>
      </c>
      <c r="H51" s="55">
        <v>7900</v>
      </c>
      <c r="I51" s="48">
        <v>790</v>
      </c>
      <c r="J51" s="48">
        <v>3300</v>
      </c>
      <c r="K51" s="67">
        <f>COUNTIF(E51:G51,"&gt;1000")</f>
        <v>2</v>
      </c>
      <c r="L51" s="2"/>
    </row>
    <row r="52" spans="1:12" ht="12.6" customHeight="1">
      <c r="A52" s="160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69</v>
      </c>
      <c r="D53" s="5" t="s">
        <v>72</v>
      </c>
      <c r="E53" s="75">
        <v>1.7</v>
      </c>
      <c r="F53" s="74">
        <v>1.1000000000000001</v>
      </c>
      <c r="G53" s="136">
        <v>2.8</v>
      </c>
      <c r="H53" s="78">
        <v>2.8</v>
      </c>
      <c r="I53" s="77">
        <v>1.1000000000000001</v>
      </c>
      <c r="J53" s="77">
        <v>1.9</v>
      </c>
      <c r="K53" s="67"/>
      <c r="L53" s="2"/>
    </row>
    <row r="54" spans="1:12" ht="12.6" customHeight="1">
      <c r="A54" s="160"/>
      <c r="B54" s="23" t="s">
        <v>29</v>
      </c>
      <c r="C54" s="24" t="s">
        <v>108</v>
      </c>
      <c r="D54" s="5" t="s">
        <v>72</v>
      </c>
      <c r="E54" s="70">
        <v>3.9E-2</v>
      </c>
      <c r="F54" s="69">
        <v>3.5999999999999997E-2</v>
      </c>
      <c r="G54" s="140">
        <v>5.5E-2</v>
      </c>
      <c r="H54" s="55">
        <v>5.5E-2</v>
      </c>
      <c r="I54" s="48">
        <v>3.5999999999999997E-2</v>
      </c>
      <c r="J54" s="68">
        <v>4.2999999999999997E-2</v>
      </c>
      <c r="K54" s="67"/>
      <c r="L54" s="2"/>
    </row>
    <row r="55" spans="1:12" ht="12.6" customHeight="1">
      <c r="A55" s="160"/>
      <c r="B55" s="23" t="s">
        <v>73</v>
      </c>
      <c r="C55" s="24" t="s">
        <v>305</v>
      </c>
      <c r="D55" s="5" t="s">
        <v>228</v>
      </c>
      <c r="E55" s="56"/>
      <c r="F55" s="107">
        <v>8.9999999999999998E-4</v>
      </c>
      <c r="G55" s="152">
        <v>3.0999999999999999E-3</v>
      </c>
      <c r="H55" s="124">
        <v>3.0999999999999999E-3</v>
      </c>
      <c r="I55" s="106">
        <v>8.9999999999999998E-4</v>
      </c>
      <c r="J55" s="106">
        <v>2E-3</v>
      </c>
      <c r="K55" s="66">
        <f>COUNTIF(E55:G55,"&gt;0.03")</f>
        <v>0</v>
      </c>
      <c r="L55" s="2"/>
    </row>
    <row r="56" spans="1:12" ht="12.6" customHeight="1">
      <c r="A56" s="159" t="s">
        <v>36</v>
      </c>
      <c r="B56" s="20" t="s">
        <v>31</v>
      </c>
      <c r="C56" s="21" t="s">
        <v>69</v>
      </c>
      <c r="D56" s="22" t="s">
        <v>72</v>
      </c>
      <c r="E56" s="65"/>
      <c r="F56" s="7" t="s">
        <v>109</v>
      </c>
      <c r="G56" s="135"/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0"/>
      <c r="B57" s="23" t="s">
        <v>180</v>
      </c>
      <c r="C57" s="24" t="s">
        <v>69</v>
      </c>
      <c r="D57" s="5" t="s">
        <v>303</v>
      </c>
      <c r="E57" s="63"/>
      <c r="F57" s="6">
        <v>1.2999999999999999E-3</v>
      </c>
      <c r="G57" s="139"/>
      <c r="H57" s="62">
        <v>1.2999999999999999E-3</v>
      </c>
      <c r="I57" s="10">
        <v>1.2999999999999999E-3</v>
      </c>
      <c r="J57" s="10">
        <v>1.2999999999999999E-3</v>
      </c>
      <c r="K57" s="17"/>
      <c r="L57" s="2"/>
    </row>
    <row r="58" spans="1:12" ht="12.6" customHeight="1">
      <c r="A58" s="160"/>
      <c r="B58" s="23" t="s">
        <v>32</v>
      </c>
      <c r="C58" s="24" t="s">
        <v>69</v>
      </c>
      <c r="D58" s="5" t="s">
        <v>72</v>
      </c>
      <c r="E58" s="56"/>
      <c r="F58" s="9">
        <v>0.09</v>
      </c>
      <c r="G58" s="140"/>
      <c r="H58" s="55">
        <v>0.09</v>
      </c>
      <c r="I58" s="48">
        <v>0.09</v>
      </c>
      <c r="J58" s="48">
        <v>0.09</v>
      </c>
      <c r="K58" s="49"/>
      <c r="L58" s="2"/>
    </row>
    <row r="59" spans="1:12" ht="12.6" customHeight="1">
      <c r="A59" s="160"/>
      <c r="B59" s="23" t="s">
        <v>33</v>
      </c>
      <c r="C59" s="24" t="s">
        <v>69</v>
      </c>
      <c r="D59" s="5" t="s">
        <v>72</v>
      </c>
      <c r="E59" s="63"/>
      <c r="F59" s="6">
        <v>0.01</v>
      </c>
      <c r="G59" s="139"/>
      <c r="H59" s="62">
        <v>0.01</v>
      </c>
      <c r="I59" s="10">
        <v>0.01</v>
      </c>
      <c r="J59" s="10">
        <v>0.01</v>
      </c>
      <c r="K59" s="17"/>
      <c r="L59" s="2"/>
    </row>
    <row r="60" spans="1:12" ht="12.6" customHeight="1">
      <c r="A60" s="160"/>
      <c r="B60" s="23" t="s">
        <v>304</v>
      </c>
      <c r="C60" s="24" t="s">
        <v>69</v>
      </c>
      <c r="D60" s="5" t="s">
        <v>72</v>
      </c>
      <c r="E60" s="63"/>
      <c r="F60" s="6" t="s">
        <v>109</v>
      </c>
      <c r="G60" s="139"/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1"/>
      <c r="B61" s="25" t="s">
        <v>112</v>
      </c>
      <c r="C61" s="26" t="s">
        <v>108</v>
      </c>
      <c r="D61" s="27" t="s">
        <v>303</v>
      </c>
      <c r="E61" s="61"/>
      <c r="F61" s="11" t="s">
        <v>111</v>
      </c>
      <c r="G61" s="141"/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69</v>
      </c>
      <c r="D62" s="35" t="s">
        <v>72</v>
      </c>
      <c r="E62" s="59" t="s">
        <v>110</v>
      </c>
      <c r="F62" s="58" t="s">
        <v>110</v>
      </c>
      <c r="G62" s="147" t="s">
        <v>110</v>
      </c>
      <c r="H62" s="57" t="s">
        <v>110</v>
      </c>
      <c r="I62" s="50" t="s">
        <v>110</v>
      </c>
      <c r="J62" s="117" t="s">
        <v>110</v>
      </c>
      <c r="K62" s="45"/>
      <c r="L62" s="114"/>
    </row>
    <row r="63" spans="1:12" ht="12.6" customHeight="1">
      <c r="A63" s="163"/>
      <c r="B63" s="23" t="s">
        <v>56</v>
      </c>
      <c r="C63" s="24" t="s">
        <v>69</v>
      </c>
      <c r="D63" s="5" t="s">
        <v>72</v>
      </c>
      <c r="E63" s="70">
        <v>3.1E-2</v>
      </c>
      <c r="F63" s="69">
        <v>2.5000000000000001E-2</v>
      </c>
      <c r="G63" s="150">
        <v>0.04</v>
      </c>
      <c r="H63" s="105">
        <v>0.04</v>
      </c>
      <c r="I63" s="68">
        <v>2.5000000000000001E-2</v>
      </c>
      <c r="J63" s="68">
        <v>3.2000000000000001E-2</v>
      </c>
      <c r="K63" s="49"/>
      <c r="L63" s="2"/>
    </row>
    <row r="64" spans="1:12" ht="12.6" customHeight="1" thickBot="1">
      <c r="A64" s="164"/>
      <c r="B64" s="36" t="s">
        <v>35</v>
      </c>
      <c r="C64" s="37" t="s">
        <v>69</v>
      </c>
      <c r="D64" s="38" t="s">
        <v>182</v>
      </c>
      <c r="E64" s="54"/>
      <c r="F64" s="18" t="s">
        <v>106</v>
      </c>
      <c r="G64" s="148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103</v>
      </c>
      <c r="B65" s="4"/>
    </row>
    <row r="66" spans="1:2">
      <c r="A66" s="51" t="s">
        <v>102</v>
      </c>
    </row>
    <row r="67" spans="1:2">
      <c r="A67" s="51" t="s">
        <v>302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314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177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0.4513888888888889</v>
      </c>
      <c r="F5" s="101">
        <v>0.4375</v>
      </c>
      <c r="G5" s="134">
        <v>0.44791666666666669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143</v>
      </c>
      <c r="D6" s="22" t="s">
        <v>143</v>
      </c>
      <c r="E6" s="65" t="s">
        <v>253</v>
      </c>
      <c r="F6" s="7" t="s">
        <v>142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141</v>
      </c>
      <c r="D7" s="5" t="s">
        <v>139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140</v>
      </c>
      <c r="D8" s="5" t="s">
        <v>139</v>
      </c>
      <c r="E8" s="100">
        <v>0.6</v>
      </c>
      <c r="F8" s="99">
        <v>0.56000000000000005</v>
      </c>
      <c r="G8" s="137">
        <v>0.08</v>
      </c>
      <c r="H8" s="98">
        <v>0.6</v>
      </c>
      <c r="I8" s="97">
        <v>0.08</v>
      </c>
      <c r="J8" s="97">
        <v>0.41299999999999998</v>
      </c>
      <c r="K8" s="17"/>
      <c r="L8" s="2"/>
    </row>
    <row r="9" spans="1:12" ht="12.6" customHeight="1">
      <c r="A9" s="160"/>
      <c r="B9" s="23" t="s">
        <v>3</v>
      </c>
      <c r="C9" s="24" t="s">
        <v>140</v>
      </c>
      <c r="D9" s="5" t="s">
        <v>139</v>
      </c>
      <c r="E9" s="100">
        <v>0.12</v>
      </c>
      <c r="F9" s="99">
        <v>0.112</v>
      </c>
      <c r="G9" s="137">
        <v>0.05</v>
      </c>
      <c r="H9" s="98">
        <v>0.12</v>
      </c>
      <c r="I9" s="97">
        <v>0.05</v>
      </c>
      <c r="J9" s="97">
        <v>9.3999999999999986E-2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139</v>
      </c>
      <c r="E10" s="96">
        <v>0.37</v>
      </c>
      <c r="F10" s="95">
        <v>0.45</v>
      </c>
      <c r="G10" s="138">
        <v>0.5</v>
      </c>
      <c r="H10" s="115">
        <v>0.5</v>
      </c>
      <c r="I10" s="94">
        <v>0.37</v>
      </c>
      <c r="J10" s="94">
        <v>0.44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139</v>
      </c>
      <c r="E11" s="73">
        <v>0.82</v>
      </c>
      <c r="F11" s="72">
        <v>0.72</v>
      </c>
      <c r="G11" s="151">
        <v>0.02</v>
      </c>
      <c r="H11" s="119">
        <v>0.82</v>
      </c>
      <c r="I11" s="71">
        <v>0.02</v>
      </c>
      <c r="J11" s="71">
        <v>0.52</v>
      </c>
      <c r="K11" s="49"/>
      <c r="L11" s="2"/>
    </row>
    <row r="12" spans="1:12" ht="12.6" customHeight="1">
      <c r="A12" s="160"/>
      <c r="B12" s="23" t="s">
        <v>6</v>
      </c>
      <c r="C12" s="24" t="s">
        <v>138</v>
      </c>
      <c r="D12" s="5" t="s">
        <v>137</v>
      </c>
      <c r="E12" s="75">
        <v>22.5</v>
      </c>
      <c r="F12" s="74">
        <v>28.2</v>
      </c>
      <c r="G12" s="136">
        <v>13</v>
      </c>
      <c r="H12" s="78">
        <v>28.2</v>
      </c>
      <c r="I12" s="77">
        <v>13</v>
      </c>
      <c r="J12" s="77">
        <v>21.2</v>
      </c>
      <c r="K12" s="49"/>
      <c r="L12" s="2"/>
    </row>
    <row r="13" spans="1:12" ht="12.6" customHeight="1">
      <c r="A13" s="160"/>
      <c r="B13" s="23" t="s">
        <v>7</v>
      </c>
      <c r="C13" s="24" t="s">
        <v>138</v>
      </c>
      <c r="D13" s="5" t="s">
        <v>137</v>
      </c>
      <c r="E13" s="75">
        <v>19.5</v>
      </c>
      <c r="F13" s="74">
        <v>24.2</v>
      </c>
      <c r="G13" s="136">
        <v>10.5</v>
      </c>
      <c r="H13" s="78">
        <v>24.2</v>
      </c>
      <c r="I13" s="77">
        <v>10.5</v>
      </c>
      <c r="J13" s="77">
        <v>18.100000000000001</v>
      </c>
      <c r="K13" s="49"/>
      <c r="L13" s="2"/>
    </row>
    <row r="14" spans="1:12" ht="12.6" customHeight="1">
      <c r="A14" s="160"/>
      <c r="B14" s="23" t="s">
        <v>8</v>
      </c>
      <c r="C14" s="24" t="s">
        <v>137</v>
      </c>
      <c r="D14" s="5" t="s">
        <v>137</v>
      </c>
      <c r="E14" s="63" t="s">
        <v>401</v>
      </c>
      <c r="F14" s="6" t="s">
        <v>136</v>
      </c>
      <c r="G14" s="139" t="s">
        <v>136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132</v>
      </c>
      <c r="E15" s="56">
        <v>55</v>
      </c>
      <c r="F15" s="9" t="s">
        <v>135</v>
      </c>
      <c r="G15" s="140" t="s">
        <v>135</v>
      </c>
      <c r="H15" s="55" t="s">
        <v>135</v>
      </c>
      <c r="I15" s="48">
        <v>55</v>
      </c>
      <c r="J15" s="48">
        <v>85</v>
      </c>
      <c r="K15" s="49"/>
      <c r="L15" s="2"/>
    </row>
    <row r="16" spans="1:12" ht="12.6" customHeight="1">
      <c r="A16" s="160"/>
      <c r="B16" s="23" t="s">
        <v>10</v>
      </c>
      <c r="C16" s="24" t="s">
        <v>132</v>
      </c>
      <c r="D16" s="5" t="s">
        <v>132</v>
      </c>
      <c r="E16" s="63" t="s">
        <v>134</v>
      </c>
      <c r="F16" s="6" t="s">
        <v>134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132</v>
      </c>
      <c r="D17" s="27" t="s">
        <v>132</v>
      </c>
      <c r="E17" s="61" t="s">
        <v>313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130</v>
      </c>
      <c r="C18" s="21" t="s">
        <v>127</v>
      </c>
      <c r="D18" s="22" t="s">
        <v>65</v>
      </c>
      <c r="E18" s="93"/>
      <c r="F18" s="13" t="s">
        <v>125</v>
      </c>
      <c r="G18" s="142"/>
      <c r="H18" s="92" t="s">
        <v>125</v>
      </c>
      <c r="I18" s="40" t="s">
        <v>125</v>
      </c>
      <c r="J18" s="8" t="s">
        <v>125</v>
      </c>
      <c r="K18" s="113">
        <f>COUNTIF(E18:G18,"&gt;0.003")</f>
        <v>0</v>
      </c>
      <c r="L18" s="2"/>
    </row>
    <row r="19" spans="1:12" ht="12.6" customHeight="1">
      <c r="A19" s="160"/>
      <c r="B19" s="23" t="s">
        <v>46</v>
      </c>
      <c r="C19" s="24" t="s">
        <v>127</v>
      </c>
      <c r="D19" s="28" t="s">
        <v>39</v>
      </c>
      <c r="E19" s="88"/>
      <c r="F19" s="14" t="s">
        <v>114</v>
      </c>
      <c r="G19" s="143"/>
      <c r="H19" s="87" t="s">
        <v>114</v>
      </c>
      <c r="I19" s="15" t="s">
        <v>114</v>
      </c>
      <c r="J19" s="10" t="s">
        <v>114</v>
      </c>
      <c r="K19" s="109">
        <f>COUNTIF(E19:G19,"&gt;0")</f>
        <v>0</v>
      </c>
      <c r="L19" s="2"/>
    </row>
    <row r="20" spans="1:12" ht="12.6" customHeight="1">
      <c r="A20" s="160"/>
      <c r="B20" s="23" t="s">
        <v>129</v>
      </c>
      <c r="C20" s="24" t="s">
        <v>127</v>
      </c>
      <c r="D20" s="5" t="s">
        <v>38</v>
      </c>
      <c r="E20" s="88"/>
      <c r="F20" s="14" t="s">
        <v>123</v>
      </c>
      <c r="G20" s="143"/>
      <c r="H20" s="87" t="s">
        <v>123</v>
      </c>
      <c r="I20" s="15" t="s">
        <v>123</v>
      </c>
      <c r="J20" s="10" t="s">
        <v>123</v>
      </c>
      <c r="K20" s="109">
        <f>COUNTIF(E20:G20,"&gt;0.01")</f>
        <v>0</v>
      </c>
      <c r="L20" s="2"/>
    </row>
    <row r="21" spans="1:12" ht="12.6" customHeight="1">
      <c r="A21" s="160"/>
      <c r="B21" s="23" t="s">
        <v>128</v>
      </c>
      <c r="C21" s="24" t="s">
        <v>127</v>
      </c>
      <c r="D21" s="5" t="s">
        <v>40</v>
      </c>
      <c r="E21" s="88"/>
      <c r="F21" s="14" t="s">
        <v>120</v>
      </c>
      <c r="G21" s="143"/>
      <c r="H21" s="87" t="s">
        <v>120</v>
      </c>
      <c r="I21" s="15" t="s">
        <v>120</v>
      </c>
      <c r="J21" s="10" t="s">
        <v>120</v>
      </c>
      <c r="K21" s="109">
        <f>COUNTIF(E21:G21,"&gt;0.05")</f>
        <v>0</v>
      </c>
      <c r="L21" s="2"/>
    </row>
    <row r="22" spans="1:12" ht="12.6" customHeight="1">
      <c r="A22" s="160"/>
      <c r="B22" s="23" t="s">
        <v>47</v>
      </c>
      <c r="C22" s="24" t="s">
        <v>69</v>
      </c>
      <c r="D22" s="5" t="s">
        <v>38</v>
      </c>
      <c r="E22" s="88"/>
      <c r="F22" s="14" t="s">
        <v>123</v>
      </c>
      <c r="G22" s="143"/>
      <c r="H22" s="87" t="s">
        <v>123</v>
      </c>
      <c r="I22" s="15" t="s">
        <v>123</v>
      </c>
      <c r="J22" s="10" t="s">
        <v>123</v>
      </c>
      <c r="K22" s="109">
        <f>COUNTIF(E22:G22,"&gt;0.01")</f>
        <v>0</v>
      </c>
      <c r="L22" s="2"/>
    </row>
    <row r="23" spans="1:12" ht="12.6" customHeight="1">
      <c r="A23" s="160"/>
      <c r="B23" s="23" t="s">
        <v>86</v>
      </c>
      <c r="C23" s="24" t="s">
        <v>69</v>
      </c>
      <c r="D23" s="5" t="s">
        <v>61</v>
      </c>
      <c r="E23" s="88"/>
      <c r="F23" s="14" t="s">
        <v>123</v>
      </c>
      <c r="G23" s="143"/>
      <c r="H23" s="87" t="s">
        <v>123</v>
      </c>
      <c r="I23" s="15" t="s">
        <v>123</v>
      </c>
      <c r="J23" s="10" t="s">
        <v>123</v>
      </c>
      <c r="K23" s="109">
        <f>COUNTIF(E23:G23,"&gt;0.0005")</f>
        <v>0</v>
      </c>
      <c r="L23" s="2"/>
    </row>
    <row r="24" spans="1:12" ht="12.6" customHeight="1">
      <c r="A24" s="160"/>
      <c r="B24" s="23" t="s">
        <v>87</v>
      </c>
      <c r="C24" s="24" t="s">
        <v>69</v>
      </c>
      <c r="D24" s="28" t="s">
        <v>39</v>
      </c>
      <c r="E24" s="88"/>
      <c r="F24" s="14" t="s">
        <v>123</v>
      </c>
      <c r="G24" s="143"/>
      <c r="H24" s="87" t="s">
        <v>123</v>
      </c>
      <c r="I24" s="15" t="s">
        <v>123</v>
      </c>
      <c r="J24" s="10" t="s">
        <v>123</v>
      </c>
      <c r="K24" s="109">
        <f>COUNTIF(E24:G24,"&gt;0")</f>
        <v>0</v>
      </c>
      <c r="L24" s="2"/>
    </row>
    <row r="25" spans="1:12" ht="12.6" customHeight="1">
      <c r="A25" s="160"/>
      <c r="B25" s="23" t="s">
        <v>12</v>
      </c>
      <c r="C25" s="24" t="s">
        <v>69</v>
      </c>
      <c r="D25" s="5" t="s">
        <v>41</v>
      </c>
      <c r="E25" s="88"/>
      <c r="F25" s="14" t="s">
        <v>124</v>
      </c>
      <c r="G25" s="143"/>
      <c r="H25" s="87" t="s">
        <v>124</v>
      </c>
      <c r="I25" s="15" t="s">
        <v>124</v>
      </c>
      <c r="J25" s="10" t="s">
        <v>124</v>
      </c>
      <c r="K25" s="109">
        <f>COUNTIF(E25:G25,"&gt;0.02")</f>
        <v>0</v>
      </c>
      <c r="L25" s="2"/>
    </row>
    <row r="26" spans="1:12" ht="12.6" customHeight="1">
      <c r="A26" s="160"/>
      <c r="B26" s="23" t="s">
        <v>13</v>
      </c>
      <c r="C26" s="24" t="s">
        <v>69</v>
      </c>
      <c r="D26" s="5" t="s">
        <v>45</v>
      </c>
      <c r="E26" s="88"/>
      <c r="F26" s="14" t="s">
        <v>124</v>
      </c>
      <c r="G26" s="143"/>
      <c r="H26" s="87" t="s">
        <v>124</v>
      </c>
      <c r="I26" s="15" t="s">
        <v>124</v>
      </c>
      <c r="J26" s="10" t="s">
        <v>124</v>
      </c>
      <c r="K26" s="109">
        <f>COUNTIF(E26:G26,"&gt;0.002")</f>
        <v>0</v>
      </c>
      <c r="L26" s="2"/>
    </row>
    <row r="27" spans="1:12" ht="12.6" customHeight="1">
      <c r="A27" s="160"/>
      <c r="B27" s="23" t="s">
        <v>14</v>
      </c>
      <c r="C27" s="24" t="s">
        <v>69</v>
      </c>
      <c r="D27" s="5" t="s">
        <v>62</v>
      </c>
      <c r="E27" s="88"/>
      <c r="F27" s="14" t="s">
        <v>124</v>
      </c>
      <c r="G27" s="143"/>
      <c r="H27" s="87" t="s">
        <v>124</v>
      </c>
      <c r="I27" s="15" t="s">
        <v>124</v>
      </c>
      <c r="J27" s="10" t="s">
        <v>124</v>
      </c>
      <c r="K27" s="109">
        <f>COUNTIF(E27:G27,"&gt;0.004")</f>
        <v>0</v>
      </c>
      <c r="L27" s="2"/>
    </row>
    <row r="28" spans="1:12" ht="12.6" customHeight="1">
      <c r="A28" s="160"/>
      <c r="B28" s="23" t="s">
        <v>15</v>
      </c>
      <c r="C28" s="24" t="s">
        <v>69</v>
      </c>
      <c r="D28" s="5" t="s">
        <v>58</v>
      </c>
      <c r="E28" s="88"/>
      <c r="F28" s="14" t="s">
        <v>124</v>
      </c>
      <c r="G28" s="143"/>
      <c r="H28" s="87" t="s">
        <v>124</v>
      </c>
      <c r="I28" s="15" t="s">
        <v>124</v>
      </c>
      <c r="J28" s="10" t="s">
        <v>124</v>
      </c>
      <c r="K28" s="109">
        <f>COUNTIF(E28:G28,"&gt;0.1")</f>
        <v>0</v>
      </c>
      <c r="L28" s="2"/>
    </row>
    <row r="29" spans="1:12" ht="12.6" customHeight="1">
      <c r="A29" s="160"/>
      <c r="B29" s="23" t="s">
        <v>88</v>
      </c>
      <c r="C29" s="24" t="s">
        <v>69</v>
      </c>
      <c r="D29" s="5" t="s">
        <v>42</v>
      </c>
      <c r="E29" s="88"/>
      <c r="F29" s="14" t="s">
        <v>124</v>
      </c>
      <c r="G29" s="143"/>
      <c r="H29" s="87" t="s">
        <v>124</v>
      </c>
      <c r="I29" s="15" t="s">
        <v>124</v>
      </c>
      <c r="J29" s="10" t="s">
        <v>124</v>
      </c>
      <c r="K29" s="109">
        <f>COUNTIF(E29:G29,"&gt;0.04")</f>
        <v>0</v>
      </c>
      <c r="L29" s="2"/>
    </row>
    <row r="30" spans="1:12" ht="12.6" customHeight="1">
      <c r="A30" s="160"/>
      <c r="B30" s="23" t="s">
        <v>16</v>
      </c>
      <c r="C30" s="24" t="s">
        <v>69</v>
      </c>
      <c r="D30" s="5" t="s">
        <v>60</v>
      </c>
      <c r="E30" s="88"/>
      <c r="F30" s="14" t="s">
        <v>124</v>
      </c>
      <c r="G30" s="143"/>
      <c r="H30" s="87" t="s">
        <v>124</v>
      </c>
      <c r="I30" s="15" t="s">
        <v>124</v>
      </c>
      <c r="J30" s="10" t="s">
        <v>124</v>
      </c>
      <c r="K30" s="109">
        <f>COUNTIF(E30:G30,"&gt;1")</f>
        <v>0</v>
      </c>
      <c r="L30" s="2"/>
    </row>
    <row r="31" spans="1:12" ht="12.6" customHeight="1">
      <c r="A31" s="160"/>
      <c r="B31" s="23" t="s">
        <v>17</v>
      </c>
      <c r="C31" s="24" t="s">
        <v>69</v>
      </c>
      <c r="D31" s="5" t="s">
        <v>63</v>
      </c>
      <c r="E31" s="88"/>
      <c r="F31" s="14" t="s">
        <v>124</v>
      </c>
      <c r="G31" s="143"/>
      <c r="H31" s="87" t="s">
        <v>124</v>
      </c>
      <c r="I31" s="15" t="s">
        <v>124</v>
      </c>
      <c r="J31" s="10" t="s">
        <v>124</v>
      </c>
      <c r="K31" s="109">
        <f>COUNTIF(E31:G31,"&gt;0.006")</f>
        <v>0</v>
      </c>
      <c r="L31" s="2"/>
    </row>
    <row r="32" spans="1:12" ht="12.6" customHeight="1">
      <c r="A32" s="160"/>
      <c r="B32" s="23" t="s">
        <v>18</v>
      </c>
      <c r="C32" s="24" t="s">
        <v>69</v>
      </c>
      <c r="D32" s="5" t="s">
        <v>38</v>
      </c>
      <c r="E32" s="88"/>
      <c r="F32" s="14" t="s">
        <v>124</v>
      </c>
      <c r="G32" s="143"/>
      <c r="H32" s="87" t="s">
        <v>124</v>
      </c>
      <c r="I32" s="15" t="s">
        <v>124</v>
      </c>
      <c r="J32" s="10" t="s">
        <v>124</v>
      </c>
      <c r="K32" s="109">
        <f>COUNTIF(E32:G32,"&gt;0.01")</f>
        <v>0</v>
      </c>
      <c r="L32" s="2"/>
    </row>
    <row r="33" spans="1:12" ht="12.6" customHeight="1">
      <c r="A33" s="160"/>
      <c r="B33" s="23" t="s">
        <v>19</v>
      </c>
      <c r="C33" s="24" t="s">
        <v>69</v>
      </c>
      <c r="D33" s="5" t="s">
        <v>38</v>
      </c>
      <c r="E33" s="88"/>
      <c r="F33" s="14" t="s">
        <v>124</v>
      </c>
      <c r="G33" s="143"/>
      <c r="H33" s="87" t="s">
        <v>124</v>
      </c>
      <c r="I33" s="15" t="s">
        <v>124</v>
      </c>
      <c r="J33" s="10" t="s">
        <v>124</v>
      </c>
      <c r="K33" s="109">
        <f>COUNTIF(E33:G33,"&gt;0.01")</f>
        <v>0</v>
      </c>
      <c r="L33" s="2"/>
    </row>
    <row r="34" spans="1:12" ht="12.6" customHeight="1">
      <c r="A34" s="160"/>
      <c r="B34" s="23" t="s">
        <v>20</v>
      </c>
      <c r="C34" s="24" t="s">
        <v>69</v>
      </c>
      <c r="D34" s="5" t="s">
        <v>64</v>
      </c>
      <c r="E34" s="88"/>
      <c r="F34" s="14" t="s">
        <v>126</v>
      </c>
      <c r="G34" s="143"/>
      <c r="H34" s="87" t="s">
        <v>126</v>
      </c>
      <c r="I34" s="15" t="s">
        <v>126</v>
      </c>
      <c r="J34" s="10" t="s">
        <v>126</v>
      </c>
      <c r="K34" s="109">
        <f>COUNTIF(E34:G34,"&gt;0.002")</f>
        <v>0</v>
      </c>
      <c r="L34" s="2"/>
    </row>
    <row r="35" spans="1:12" ht="12.6" customHeight="1">
      <c r="A35" s="160"/>
      <c r="B35" s="23" t="s">
        <v>21</v>
      </c>
      <c r="C35" s="24" t="s">
        <v>69</v>
      </c>
      <c r="D35" s="5" t="s">
        <v>63</v>
      </c>
      <c r="E35" s="88"/>
      <c r="F35" s="14" t="s">
        <v>123</v>
      </c>
      <c r="G35" s="143"/>
      <c r="H35" s="87" t="s">
        <v>123</v>
      </c>
      <c r="I35" s="15" t="s">
        <v>123</v>
      </c>
      <c r="J35" s="10" t="s">
        <v>123</v>
      </c>
      <c r="K35" s="109">
        <f>COUNTIF(E35:G35,"&gt;0.006")</f>
        <v>0</v>
      </c>
      <c r="L35" s="2"/>
    </row>
    <row r="36" spans="1:12" ht="12.6" customHeight="1">
      <c r="A36" s="160"/>
      <c r="B36" s="23" t="s">
        <v>22</v>
      </c>
      <c r="C36" s="24" t="s">
        <v>69</v>
      </c>
      <c r="D36" s="5" t="s">
        <v>65</v>
      </c>
      <c r="E36" s="88"/>
      <c r="F36" s="14" t="s">
        <v>125</v>
      </c>
      <c r="G36" s="143"/>
      <c r="H36" s="87" t="s">
        <v>125</v>
      </c>
      <c r="I36" s="15" t="s">
        <v>125</v>
      </c>
      <c r="J36" s="10" t="s">
        <v>125</v>
      </c>
      <c r="K36" s="109">
        <f>COUNTIF(E36:G36,"&gt;0.003")</f>
        <v>0</v>
      </c>
      <c r="L36" s="2"/>
    </row>
    <row r="37" spans="1:12" ht="12.6" customHeight="1">
      <c r="A37" s="160"/>
      <c r="B37" s="23" t="s">
        <v>23</v>
      </c>
      <c r="C37" s="24" t="s">
        <v>69</v>
      </c>
      <c r="D37" s="5" t="s">
        <v>41</v>
      </c>
      <c r="E37" s="88"/>
      <c r="F37" s="14" t="s">
        <v>125</v>
      </c>
      <c r="G37" s="143"/>
      <c r="H37" s="87" t="s">
        <v>125</v>
      </c>
      <c r="I37" s="15" t="s">
        <v>125</v>
      </c>
      <c r="J37" s="10" t="s">
        <v>125</v>
      </c>
      <c r="K37" s="109">
        <f>COUNTIF(E37:G37,"&gt;0.02")</f>
        <v>0</v>
      </c>
      <c r="L37" s="2"/>
    </row>
    <row r="38" spans="1:12" ht="12.6" customHeight="1">
      <c r="A38" s="160"/>
      <c r="B38" s="23" t="s">
        <v>24</v>
      </c>
      <c r="C38" s="24" t="s">
        <v>69</v>
      </c>
      <c r="D38" s="5" t="s">
        <v>38</v>
      </c>
      <c r="E38" s="88"/>
      <c r="F38" s="14" t="s">
        <v>124</v>
      </c>
      <c r="G38" s="143"/>
      <c r="H38" s="87" t="s">
        <v>124</v>
      </c>
      <c r="I38" s="15" t="s">
        <v>124</v>
      </c>
      <c r="J38" s="10" t="s">
        <v>124</v>
      </c>
      <c r="K38" s="109">
        <f>COUNTIF(E38:G38,"&gt;0.01")</f>
        <v>0</v>
      </c>
      <c r="L38" s="2"/>
    </row>
    <row r="39" spans="1:12" ht="12.6" customHeight="1">
      <c r="A39" s="160"/>
      <c r="B39" s="23" t="s">
        <v>89</v>
      </c>
      <c r="C39" s="24" t="s">
        <v>69</v>
      </c>
      <c r="D39" s="5" t="s">
        <v>38</v>
      </c>
      <c r="E39" s="88"/>
      <c r="F39" s="14" t="s">
        <v>123</v>
      </c>
      <c r="G39" s="143"/>
      <c r="H39" s="87" t="s">
        <v>123</v>
      </c>
      <c r="I39" s="15" t="s">
        <v>123</v>
      </c>
      <c r="J39" s="10" t="s">
        <v>123</v>
      </c>
      <c r="K39" s="109">
        <f>COUNTIF(E39:G39,"&gt;0.01")</f>
        <v>0</v>
      </c>
      <c r="L39" s="2"/>
    </row>
    <row r="40" spans="1:12" ht="12.6" customHeight="1">
      <c r="A40" s="160"/>
      <c r="B40" s="23" t="s">
        <v>92</v>
      </c>
      <c r="C40" s="24" t="s">
        <v>69</v>
      </c>
      <c r="D40" s="5" t="s">
        <v>72</v>
      </c>
      <c r="E40" s="59">
        <v>0.83</v>
      </c>
      <c r="F40" s="58">
        <v>0.97</v>
      </c>
      <c r="G40" s="143">
        <v>4.5</v>
      </c>
      <c r="H40" s="87" t="s">
        <v>122</v>
      </c>
      <c r="I40" s="15" t="s">
        <v>122</v>
      </c>
      <c r="J40" s="10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69</v>
      </c>
      <c r="D41" s="5" t="s">
        <v>72</v>
      </c>
      <c r="E41" s="88" t="s">
        <v>121</v>
      </c>
      <c r="F41" s="14" t="s">
        <v>121</v>
      </c>
      <c r="G41" s="143">
        <v>0.09</v>
      </c>
      <c r="H41" s="87" t="s">
        <v>122</v>
      </c>
      <c r="I41" s="15" t="s">
        <v>122</v>
      </c>
      <c r="J41" s="10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69</v>
      </c>
      <c r="D42" s="5" t="s">
        <v>94</v>
      </c>
      <c r="E42" s="59">
        <v>0.88</v>
      </c>
      <c r="F42" s="111">
        <v>1</v>
      </c>
      <c r="G42" s="143">
        <v>4.5</v>
      </c>
      <c r="H42" s="87">
        <v>4.5</v>
      </c>
      <c r="I42" s="15">
        <v>0.88</v>
      </c>
      <c r="J42" s="121">
        <v>2.1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69</v>
      </c>
      <c r="D43" s="5" t="s">
        <v>66</v>
      </c>
      <c r="E43" s="88"/>
      <c r="F43" s="14" t="s">
        <v>121</v>
      </c>
      <c r="G43" s="143"/>
      <c r="H43" s="87" t="s">
        <v>121</v>
      </c>
      <c r="I43" s="15" t="s">
        <v>121</v>
      </c>
      <c r="J43" s="10" t="s">
        <v>121</v>
      </c>
      <c r="K43" s="109">
        <f>COUNTIF(E43:G43,"&gt;0.8")</f>
        <v>0</v>
      </c>
      <c r="L43" s="2"/>
    </row>
    <row r="44" spans="1:12" ht="12.6" customHeight="1">
      <c r="A44" s="160"/>
      <c r="B44" s="23" t="s">
        <v>49</v>
      </c>
      <c r="C44" s="24" t="s">
        <v>69</v>
      </c>
      <c r="D44" s="5" t="s">
        <v>90</v>
      </c>
      <c r="E44" s="88"/>
      <c r="F44" s="14" t="s">
        <v>120</v>
      </c>
      <c r="G44" s="143"/>
      <c r="H44" s="87" t="s">
        <v>120</v>
      </c>
      <c r="I44" s="15" t="s">
        <v>120</v>
      </c>
      <c r="J44" s="10" t="s">
        <v>120</v>
      </c>
      <c r="K44" s="109">
        <f>COUNTIF(E44:G44,"&gt;1")</f>
        <v>0</v>
      </c>
      <c r="L44" s="2"/>
    </row>
    <row r="45" spans="1:12" ht="12.6" customHeight="1">
      <c r="A45" s="161"/>
      <c r="B45" s="29" t="s">
        <v>91</v>
      </c>
      <c r="C45" s="30" t="s">
        <v>69</v>
      </c>
      <c r="D45" s="131" t="s">
        <v>40</v>
      </c>
      <c r="E45" s="85"/>
      <c r="F45" s="16" t="s">
        <v>109</v>
      </c>
      <c r="G45" s="145"/>
      <c r="H45" s="84" t="s">
        <v>109</v>
      </c>
      <c r="I45" s="41" t="s">
        <v>109</v>
      </c>
      <c r="J45" s="52" t="s">
        <v>109</v>
      </c>
      <c r="K45" s="108">
        <f>COUNTIF(E45:G45,"&gt;0.05")</f>
        <v>0</v>
      </c>
      <c r="L45" s="2"/>
    </row>
    <row r="46" spans="1:12" ht="12.6" customHeight="1">
      <c r="A46" s="159" t="s">
        <v>30</v>
      </c>
      <c r="B46" s="20" t="s">
        <v>78</v>
      </c>
      <c r="C46" s="21" t="s">
        <v>72</v>
      </c>
      <c r="D46" s="31" t="s">
        <v>43</v>
      </c>
      <c r="E46" s="83">
        <v>7.8</v>
      </c>
      <c r="F46" s="82">
        <v>7.7</v>
      </c>
      <c r="G46" s="146">
        <v>8.1</v>
      </c>
      <c r="H46" s="81">
        <v>8.1</v>
      </c>
      <c r="I46" s="80">
        <v>7.7</v>
      </c>
      <c r="J46" s="80">
        <v>7.9</v>
      </c>
      <c r="K46" s="79">
        <f>3-(COUNTIF(E46:G46,"&lt;=8.5")-COUNTIF(E46:G46,"&lt;6.5"))</f>
        <v>0</v>
      </c>
      <c r="L46" s="2"/>
    </row>
    <row r="47" spans="1:12" ht="12.6" customHeight="1">
      <c r="A47" s="160"/>
      <c r="B47" s="23" t="s">
        <v>74</v>
      </c>
      <c r="C47" s="24" t="s">
        <v>69</v>
      </c>
      <c r="D47" s="5" t="s">
        <v>70</v>
      </c>
      <c r="E47" s="75">
        <v>1.1000000000000001</v>
      </c>
      <c r="F47" s="74">
        <v>1</v>
      </c>
      <c r="G47" s="136">
        <v>1.5</v>
      </c>
      <c r="H47" s="78">
        <v>1.5</v>
      </c>
      <c r="I47" s="77">
        <v>1</v>
      </c>
      <c r="J47" s="77">
        <v>1.2</v>
      </c>
      <c r="K47" s="67">
        <f>COUNTIF(E47:G47,"&gt;2")</f>
        <v>0</v>
      </c>
      <c r="L47" s="2"/>
    </row>
    <row r="48" spans="1:12" ht="12.6" customHeight="1">
      <c r="A48" s="160"/>
      <c r="B48" s="23" t="s">
        <v>75</v>
      </c>
      <c r="C48" s="24" t="s">
        <v>69</v>
      </c>
      <c r="D48" s="5" t="s">
        <v>72</v>
      </c>
      <c r="E48" s="75">
        <v>2.5</v>
      </c>
      <c r="F48" s="74">
        <v>2.5</v>
      </c>
      <c r="G48" s="136">
        <v>3.4</v>
      </c>
      <c r="H48" s="78">
        <v>3.4</v>
      </c>
      <c r="I48" s="77">
        <v>2.5</v>
      </c>
      <c r="J48" s="77">
        <v>2.8000000000000003</v>
      </c>
      <c r="K48" s="67"/>
      <c r="L48" s="2"/>
    </row>
    <row r="49" spans="1:12" ht="12.6" customHeight="1">
      <c r="A49" s="160"/>
      <c r="B49" s="23" t="s">
        <v>76</v>
      </c>
      <c r="C49" s="24" t="s">
        <v>69</v>
      </c>
      <c r="D49" s="5" t="s">
        <v>71</v>
      </c>
      <c r="E49" s="56">
        <v>12</v>
      </c>
      <c r="F49" s="9" t="s">
        <v>118</v>
      </c>
      <c r="G49" s="140" t="s">
        <v>118</v>
      </c>
      <c r="H49" s="55">
        <v>12</v>
      </c>
      <c r="I49" s="48" t="s">
        <v>118</v>
      </c>
      <c r="J49" s="48">
        <v>5</v>
      </c>
      <c r="K49" s="67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69</v>
      </c>
      <c r="D50" s="5" t="s">
        <v>67</v>
      </c>
      <c r="E50" s="75">
        <v>9.9</v>
      </c>
      <c r="F50" s="74">
        <v>9</v>
      </c>
      <c r="G50" s="140">
        <v>12.1</v>
      </c>
      <c r="H50" s="78">
        <v>12.1</v>
      </c>
      <c r="I50" s="77">
        <v>9</v>
      </c>
      <c r="J50" s="77">
        <v>10.3</v>
      </c>
      <c r="K50" s="67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117</v>
      </c>
      <c r="D51" s="5" t="s">
        <v>44</v>
      </c>
      <c r="E51" s="56">
        <v>1700</v>
      </c>
      <c r="F51" s="9">
        <v>17000</v>
      </c>
      <c r="G51" s="140">
        <v>4900</v>
      </c>
      <c r="H51" s="55">
        <v>17000</v>
      </c>
      <c r="I51" s="48">
        <v>1700</v>
      </c>
      <c r="J51" s="48">
        <v>7900</v>
      </c>
      <c r="K51" s="67">
        <f>COUNTIF(E51:G51,"&gt;1000")</f>
        <v>3</v>
      </c>
      <c r="L51" s="2"/>
    </row>
    <row r="52" spans="1:12" ht="12.6" customHeight="1">
      <c r="A52" s="160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69</v>
      </c>
      <c r="D53" s="5" t="s">
        <v>72</v>
      </c>
      <c r="E53" s="75">
        <v>1</v>
      </c>
      <c r="F53" s="74">
        <v>1</v>
      </c>
      <c r="G53" s="136">
        <v>5.6</v>
      </c>
      <c r="H53" s="78">
        <v>5.6</v>
      </c>
      <c r="I53" s="77">
        <v>1</v>
      </c>
      <c r="J53" s="77">
        <v>2.5</v>
      </c>
      <c r="K53" s="67"/>
      <c r="L53" s="2"/>
    </row>
    <row r="54" spans="1:12" ht="12.6" customHeight="1">
      <c r="A54" s="160"/>
      <c r="B54" s="23" t="s">
        <v>29</v>
      </c>
      <c r="C54" s="24" t="s">
        <v>69</v>
      </c>
      <c r="D54" s="5" t="s">
        <v>72</v>
      </c>
      <c r="E54" s="70">
        <v>5.2999999999999999E-2</v>
      </c>
      <c r="F54" s="69">
        <v>0.03</v>
      </c>
      <c r="G54" s="140">
        <v>0.28000000000000003</v>
      </c>
      <c r="H54" s="55">
        <v>0.28000000000000003</v>
      </c>
      <c r="I54" s="68">
        <v>0.03</v>
      </c>
      <c r="J54" s="71">
        <v>0.12</v>
      </c>
      <c r="K54" s="67"/>
      <c r="L54" s="2"/>
    </row>
    <row r="55" spans="1:12" ht="12.6" customHeight="1">
      <c r="A55" s="160"/>
      <c r="B55" s="23" t="s">
        <v>73</v>
      </c>
      <c r="C55" s="24" t="s">
        <v>69</v>
      </c>
      <c r="D55" s="5" t="s">
        <v>104</v>
      </c>
      <c r="E55" s="56"/>
      <c r="F55" s="107">
        <v>8.0000000000000004E-4</v>
      </c>
      <c r="G55" s="140">
        <v>7.1999999999999998E-3</v>
      </c>
      <c r="H55" s="55">
        <v>7.1999999999999998E-3</v>
      </c>
      <c r="I55" s="48">
        <v>8.0000000000000004E-4</v>
      </c>
      <c r="J55" s="106">
        <v>4.0000000000000001E-3</v>
      </c>
      <c r="K55" s="66">
        <f>COUNTIF(E55:G55,"&gt;0.03")</f>
        <v>0</v>
      </c>
      <c r="L55" s="2"/>
    </row>
    <row r="56" spans="1:12" ht="12.6" customHeight="1">
      <c r="A56" s="159" t="s">
        <v>36</v>
      </c>
      <c r="B56" s="20" t="s">
        <v>31</v>
      </c>
      <c r="C56" s="21" t="s">
        <v>69</v>
      </c>
      <c r="D56" s="22" t="s">
        <v>72</v>
      </c>
      <c r="E56" s="65"/>
      <c r="F56" s="7" t="s">
        <v>109</v>
      </c>
      <c r="G56" s="135"/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0"/>
      <c r="B57" s="23" t="s">
        <v>115</v>
      </c>
      <c r="C57" s="24" t="s">
        <v>69</v>
      </c>
      <c r="D57" s="5" t="s">
        <v>72</v>
      </c>
      <c r="E57" s="63"/>
      <c r="F57" s="120">
        <v>6.9999999999999999E-4</v>
      </c>
      <c r="G57" s="139"/>
      <c r="H57" s="62">
        <v>6.9999999999999999E-4</v>
      </c>
      <c r="I57" s="10">
        <v>6.9999999999999999E-4</v>
      </c>
      <c r="J57" s="10">
        <v>6.9999999999999999E-4</v>
      </c>
      <c r="K57" s="17"/>
      <c r="L57" s="2"/>
    </row>
    <row r="58" spans="1:12" ht="12.6" customHeight="1">
      <c r="A58" s="160"/>
      <c r="B58" s="23" t="s">
        <v>32</v>
      </c>
      <c r="C58" s="24" t="s">
        <v>69</v>
      </c>
      <c r="D58" s="5" t="s">
        <v>72</v>
      </c>
      <c r="E58" s="56"/>
      <c r="F58" s="9">
        <v>0.02</v>
      </c>
      <c r="G58" s="140"/>
      <c r="H58" s="55">
        <v>0.02</v>
      </c>
      <c r="I58" s="48">
        <v>0.02</v>
      </c>
      <c r="J58" s="48">
        <v>0.02</v>
      </c>
      <c r="K58" s="49"/>
      <c r="L58" s="2"/>
    </row>
    <row r="59" spans="1:12" ht="12.6" customHeight="1">
      <c r="A59" s="160"/>
      <c r="B59" s="23" t="s">
        <v>33</v>
      </c>
      <c r="C59" s="24" t="s">
        <v>69</v>
      </c>
      <c r="D59" s="5" t="s">
        <v>72</v>
      </c>
      <c r="E59" s="63"/>
      <c r="F59" s="6" t="s">
        <v>114</v>
      </c>
      <c r="G59" s="139"/>
      <c r="H59" s="62" t="s">
        <v>114</v>
      </c>
      <c r="I59" s="10" t="s">
        <v>114</v>
      </c>
      <c r="J59" s="10" t="s">
        <v>114</v>
      </c>
      <c r="K59" s="17"/>
      <c r="L59" s="2"/>
    </row>
    <row r="60" spans="1:12" ht="12.6" customHeight="1">
      <c r="A60" s="160"/>
      <c r="B60" s="23" t="s">
        <v>113</v>
      </c>
      <c r="C60" s="24" t="s">
        <v>69</v>
      </c>
      <c r="D60" s="5" t="s">
        <v>72</v>
      </c>
      <c r="E60" s="63"/>
      <c r="F60" s="6" t="s">
        <v>109</v>
      </c>
      <c r="G60" s="139"/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1"/>
      <c r="B61" s="25" t="s">
        <v>112</v>
      </c>
      <c r="C61" s="26" t="s">
        <v>69</v>
      </c>
      <c r="D61" s="27" t="s">
        <v>72</v>
      </c>
      <c r="E61" s="61"/>
      <c r="F61" s="11" t="s">
        <v>111</v>
      </c>
      <c r="G61" s="141"/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69</v>
      </c>
      <c r="D62" s="35" t="s">
        <v>72</v>
      </c>
      <c r="E62" s="88" t="s">
        <v>110</v>
      </c>
      <c r="F62" s="14" t="s">
        <v>110</v>
      </c>
      <c r="G62" s="155">
        <v>0.7</v>
      </c>
      <c r="H62" s="128">
        <v>0.7</v>
      </c>
      <c r="I62" s="117" t="s">
        <v>110</v>
      </c>
      <c r="J62" s="117">
        <v>0.26</v>
      </c>
      <c r="K62" s="45"/>
      <c r="L62" s="2"/>
    </row>
    <row r="63" spans="1:12" ht="12.6" customHeight="1">
      <c r="A63" s="163"/>
      <c r="B63" s="23" t="s">
        <v>56</v>
      </c>
      <c r="C63" s="24" t="s">
        <v>69</v>
      </c>
      <c r="D63" s="5" t="s">
        <v>72</v>
      </c>
      <c r="E63" s="70">
        <v>3.5000000000000003E-2</v>
      </c>
      <c r="F63" s="69">
        <v>1.6E-2</v>
      </c>
      <c r="G63" s="140">
        <v>0.24</v>
      </c>
      <c r="H63" s="55">
        <v>0.24</v>
      </c>
      <c r="I63" s="48">
        <v>1.6E-2</v>
      </c>
      <c r="J63" s="68">
        <v>9.6999999999999989E-2</v>
      </c>
      <c r="K63" s="49"/>
      <c r="L63" s="2"/>
    </row>
    <row r="64" spans="1:12" ht="12.6" customHeight="1" thickBot="1">
      <c r="A64" s="164"/>
      <c r="B64" s="36" t="s">
        <v>35</v>
      </c>
      <c r="C64" s="37" t="s">
        <v>69</v>
      </c>
      <c r="D64" s="38" t="s">
        <v>72</v>
      </c>
      <c r="E64" s="54"/>
      <c r="F64" s="18" t="s">
        <v>106</v>
      </c>
      <c r="G64" s="148">
        <v>0.08</v>
      </c>
      <c r="H64" s="53">
        <v>0.08</v>
      </c>
      <c r="I64" s="19" t="s">
        <v>106</v>
      </c>
      <c r="J64" s="19">
        <v>0.06</v>
      </c>
      <c r="K64" s="43"/>
      <c r="L64" s="2"/>
    </row>
    <row r="65" spans="1:2" ht="12.6" customHeight="1">
      <c r="A65" s="51" t="s">
        <v>103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333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332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/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0.4861111111111111</v>
      </c>
      <c r="F5" s="101">
        <v>0.45833333333333331</v>
      </c>
      <c r="G5" s="157"/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72</v>
      </c>
      <c r="D6" s="22" t="s">
        <v>315</v>
      </c>
      <c r="E6" s="65" t="s">
        <v>253</v>
      </c>
      <c r="F6" s="7" t="s">
        <v>142</v>
      </c>
      <c r="G6" s="135"/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331</v>
      </c>
      <c r="D7" s="5" t="s">
        <v>278</v>
      </c>
      <c r="E7" s="75">
        <v>0</v>
      </c>
      <c r="F7" s="74">
        <v>0</v>
      </c>
      <c r="G7" s="140"/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330</v>
      </c>
      <c r="D8" s="5" t="s">
        <v>278</v>
      </c>
      <c r="E8" s="100">
        <v>0.09</v>
      </c>
      <c r="F8" s="99">
        <v>0.11</v>
      </c>
      <c r="G8" s="139"/>
      <c r="H8" s="98">
        <v>0.11</v>
      </c>
      <c r="I8" s="97">
        <v>0.09</v>
      </c>
      <c r="J8" s="97">
        <v>0.1</v>
      </c>
      <c r="K8" s="17"/>
      <c r="L8" s="2"/>
    </row>
    <row r="9" spans="1:12" ht="12.6" customHeight="1">
      <c r="A9" s="160"/>
      <c r="B9" s="23" t="s">
        <v>3</v>
      </c>
      <c r="C9" s="24" t="s">
        <v>330</v>
      </c>
      <c r="D9" s="5" t="s">
        <v>315</v>
      </c>
      <c r="E9" s="100">
        <v>0.05</v>
      </c>
      <c r="F9" s="99">
        <v>0.05</v>
      </c>
      <c r="G9" s="139"/>
      <c r="H9" s="98">
        <v>0.05</v>
      </c>
      <c r="I9" s="97">
        <v>0.05</v>
      </c>
      <c r="J9" s="97">
        <v>0.05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278</v>
      </c>
      <c r="E10" s="96">
        <v>0.65</v>
      </c>
      <c r="F10" s="95">
        <v>0.79</v>
      </c>
      <c r="G10" s="139"/>
      <c r="H10" s="115">
        <v>0.79</v>
      </c>
      <c r="I10" s="94">
        <v>0.65</v>
      </c>
      <c r="J10" s="94">
        <v>0.72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315</v>
      </c>
      <c r="E11" s="73">
        <v>0.62</v>
      </c>
      <c r="F11" s="74">
        <v>1</v>
      </c>
      <c r="G11" s="140"/>
      <c r="H11" s="78">
        <v>1</v>
      </c>
      <c r="I11" s="71">
        <v>0.62</v>
      </c>
      <c r="J11" s="71">
        <v>0.81</v>
      </c>
      <c r="K11" s="49"/>
      <c r="L11" s="2"/>
    </row>
    <row r="12" spans="1:12" ht="12.6" customHeight="1">
      <c r="A12" s="160"/>
      <c r="B12" s="23" t="s">
        <v>6</v>
      </c>
      <c r="C12" s="24" t="s">
        <v>297</v>
      </c>
      <c r="D12" s="5" t="s">
        <v>278</v>
      </c>
      <c r="E12" s="75">
        <v>26.8</v>
      </c>
      <c r="F12" s="74">
        <v>32.5</v>
      </c>
      <c r="G12" s="140"/>
      <c r="H12" s="78">
        <v>32.5</v>
      </c>
      <c r="I12" s="77">
        <v>26.8</v>
      </c>
      <c r="J12" s="77">
        <v>29.65</v>
      </c>
      <c r="K12" s="49"/>
      <c r="L12" s="2"/>
    </row>
    <row r="13" spans="1:12" ht="12.6" customHeight="1">
      <c r="A13" s="160"/>
      <c r="B13" s="23" t="s">
        <v>7</v>
      </c>
      <c r="C13" s="24" t="s">
        <v>329</v>
      </c>
      <c r="D13" s="5" t="s">
        <v>132</v>
      </c>
      <c r="E13" s="75">
        <v>21.5</v>
      </c>
      <c r="F13" s="74">
        <v>26</v>
      </c>
      <c r="G13" s="140"/>
      <c r="H13" s="78">
        <v>26</v>
      </c>
      <c r="I13" s="77">
        <v>21.5</v>
      </c>
      <c r="J13" s="77">
        <v>23.75</v>
      </c>
      <c r="K13" s="49"/>
      <c r="L13" s="2"/>
    </row>
    <row r="14" spans="1:12" ht="12.6" customHeight="1">
      <c r="A14" s="160"/>
      <c r="B14" s="23" t="s">
        <v>8</v>
      </c>
      <c r="C14" s="24" t="s">
        <v>315</v>
      </c>
      <c r="D14" s="5" t="s">
        <v>278</v>
      </c>
      <c r="E14" s="63" t="s">
        <v>136</v>
      </c>
      <c r="F14" s="6" t="s">
        <v>404</v>
      </c>
      <c r="G14" s="139"/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315</v>
      </c>
      <c r="E15" s="56">
        <v>89</v>
      </c>
      <c r="F15" s="9">
        <v>72</v>
      </c>
      <c r="G15" s="140"/>
      <c r="H15" s="55">
        <v>89</v>
      </c>
      <c r="I15" s="48">
        <v>72</v>
      </c>
      <c r="J15" s="76">
        <v>81</v>
      </c>
      <c r="K15" s="49"/>
      <c r="L15" s="2"/>
    </row>
    <row r="16" spans="1:12" ht="12.6" customHeight="1">
      <c r="A16" s="160"/>
      <c r="B16" s="23" t="s">
        <v>10</v>
      </c>
      <c r="C16" s="24" t="s">
        <v>278</v>
      </c>
      <c r="D16" s="5" t="s">
        <v>132</v>
      </c>
      <c r="E16" s="63" t="s">
        <v>134</v>
      </c>
      <c r="F16" s="6" t="s">
        <v>134</v>
      </c>
      <c r="G16" s="139"/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278</v>
      </c>
      <c r="D17" s="27" t="s">
        <v>315</v>
      </c>
      <c r="E17" s="61" t="s">
        <v>131</v>
      </c>
      <c r="F17" s="11" t="s">
        <v>131</v>
      </c>
      <c r="G17" s="141"/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328</v>
      </c>
      <c r="C18" s="21" t="s">
        <v>69</v>
      </c>
      <c r="D18" s="22" t="s">
        <v>65</v>
      </c>
      <c r="E18" s="93"/>
      <c r="F18" s="13" t="s">
        <v>125</v>
      </c>
      <c r="G18" s="142"/>
      <c r="H18" s="92" t="s">
        <v>125</v>
      </c>
      <c r="I18" s="40" t="s">
        <v>125</v>
      </c>
      <c r="J18" s="40" t="s">
        <v>125</v>
      </c>
      <c r="K18" s="113">
        <f>COUNTIF(E18:G18,"&gt;0.003")</f>
        <v>0</v>
      </c>
      <c r="L18" s="2"/>
    </row>
    <row r="19" spans="1:12" ht="12.6" customHeight="1">
      <c r="A19" s="160"/>
      <c r="B19" s="23" t="s">
        <v>46</v>
      </c>
      <c r="C19" s="24" t="s">
        <v>279</v>
      </c>
      <c r="D19" s="28" t="s">
        <v>39</v>
      </c>
      <c r="E19" s="88"/>
      <c r="F19" s="14" t="s">
        <v>114</v>
      </c>
      <c r="G19" s="143"/>
      <c r="H19" s="87" t="s">
        <v>114</v>
      </c>
      <c r="I19" s="15" t="s">
        <v>114</v>
      </c>
      <c r="J19" s="15" t="s">
        <v>114</v>
      </c>
      <c r="K19" s="109">
        <f>COUNTIF(E19:G19,"&gt;0")</f>
        <v>0</v>
      </c>
      <c r="L19" s="2"/>
    </row>
    <row r="20" spans="1:12" ht="12.6" customHeight="1">
      <c r="A20" s="160"/>
      <c r="B20" s="23" t="s">
        <v>327</v>
      </c>
      <c r="C20" s="24" t="s">
        <v>316</v>
      </c>
      <c r="D20" s="5" t="s">
        <v>38</v>
      </c>
      <c r="E20" s="88"/>
      <c r="F20" s="14" t="s">
        <v>123</v>
      </c>
      <c r="G20" s="143"/>
      <c r="H20" s="87" t="s">
        <v>123</v>
      </c>
      <c r="I20" s="15" t="s">
        <v>123</v>
      </c>
      <c r="J20" s="15" t="s">
        <v>123</v>
      </c>
      <c r="K20" s="109">
        <f>COUNTIF(E20:G20,"&gt;0.01")</f>
        <v>0</v>
      </c>
      <c r="L20" s="2"/>
    </row>
    <row r="21" spans="1:12" ht="12.6" customHeight="1">
      <c r="A21" s="160"/>
      <c r="B21" s="23" t="s">
        <v>326</v>
      </c>
      <c r="C21" s="24" t="s">
        <v>279</v>
      </c>
      <c r="D21" s="5" t="s">
        <v>40</v>
      </c>
      <c r="E21" s="88"/>
      <c r="F21" s="14" t="s">
        <v>120</v>
      </c>
      <c r="G21" s="143"/>
      <c r="H21" s="87" t="s">
        <v>120</v>
      </c>
      <c r="I21" s="15" t="s">
        <v>120</v>
      </c>
      <c r="J21" s="15" t="s">
        <v>120</v>
      </c>
      <c r="K21" s="109">
        <f>COUNTIF(E21:G21,"&gt;0.05")</f>
        <v>0</v>
      </c>
      <c r="L21" s="2"/>
    </row>
    <row r="22" spans="1:12" ht="12.6" customHeight="1">
      <c r="A22" s="160"/>
      <c r="B22" s="23" t="s">
        <v>47</v>
      </c>
      <c r="C22" s="24" t="s">
        <v>316</v>
      </c>
      <c r="D22" s="5" t="s">
        <v>38</v>
      </c>
      <c r="E22" s="88"/>
      <c r="F22" s="14" t="s">
        <v>123</v>
      </c>
      <c r="G22" s="143"/>
      <c r="H22" s="87" t="s">
        <v>123</v>
      </c>
      <c r="I22" s="15" t="s">
        <v>123</v>
      </c>
      <c r="J22" s="15" t="s">
        <v>123</v>
      </c>
      <c r="K22" s="109">
        <f>COUNTIF(E22:G22,"&gt;0.01")</f>
        <v>0</v>
      </c>
      <c r="L22" s="2"/>
    </row>
    <row r="23" spans="1:12" ht="12.6" customHeight="1">
      <c r="A23" s="160"/>
      <c r="B23" s="23" t="s">
        <v>325</v>
      </c>
      <c r="C23" s="24" t="s">
        <v>316</v>
      </c>
      <c r="D23" s="5" t="s">
        <v>61</v>
      </c>
      <c r="E23" s="88"/>
      <c r="F23" s="14" t="s">
        <v>123</v>
      </c>
      <c r="G23" s="143"/>
      <c r="H23" s="87" t="s">
        <v>123</v>
      </c>
      <c r="I23" s="15" t="s">
        <v>123</v>
      </c>
      <c r="J23" s="15" t="s">
        <v>123</v>
      </c>
      <c r="K23" s="109">
        <f>COUNTIF(E23:G23,"&gt;0.0005")</f>
        <v>0</v>
      </c>
      <c r="L23" s="2"/>
    </row>
    <row r="24" spans="1:12" ht="12.6" customHeight="1">
      <c r="A24" s="160"/>
      <c r="B24" s="23" t="s">
        <v>87</v>
      </c>
      <c r="C24" s="24" t="s">
        <v>316</v>
      </c>
      <c r="D24" s="28" t="s">
        <v>39</v>
      </c>
      <c r="E24" s="88"/>
      <c r="F24" s="14" t="s">
        <v>123</v>
      </c>
      <c r="G24" s="143"/>
      <c r="H24" s="87" t="s">
        <v>123</v>
      </c>
      <c r="I24" s="15" t="s">
        <v>123</v>
      </c>
      <c r="J24" s="15" t="s">
        <v>123</v>
      </c>
      <c r="K24" s="109">
        <f>COUNTIF(E24:G24,"&gt;0")</f>
        <v>0</v>
      </c>
      <c r="L24" s="2"/>
    </row>
    <row r="25" spans="1:12" ht="12.6" customHeight="1">
      <c r="A25" s="160"/>
      <c r="B25" s="23" t="s">
        <v>12</v>
      </c>
      <c r="C25" s="24" t="s">
        <v>69</v>
      </c>
      <c r="D25" s="5" t="s">
        <v>41</v>
      </c>
      <c r="E25" s="88"/>
      <c r="F25" s="14" t="s">
        <v>124</v>
      </c>
      <c r="G25" s="143"/>
      <c r="H25" s="87" t="s">
        <v>124</v>
      </c>
      <c r="I25" s="15" t="s">
        <v>124</v>
      </c>
      <c r="J25" s="15" t="s">
        <v>124</v>
      </c>
      <c r="K25" s="109">
        <f>COUNTIF(E25:G25,"&gt;0.02")</f>
        <v>0</v>
      </c>
      <c r="L25" s="2"/>
    </row>
    <row r="26" spans="1:12" ht="12.6" customHeight="1">
      <c r="A26" s="160"/>
      <c r="B26" s="23" t="s">
        <v>13</v>
      </c>
      <c r="C26" s="24" t="s">
        <v>279</v>
      </c>
      <c r="D26" s="5" t="s">
        <v>45</v>
      </c>
      <c r="E26" s="88"/>
      <c r="F26" s="14" t="s">
        <v>124</v>
      </c>
      <c r="G26" s="143"/>
      <c r="H26" s="87" t="s">
        <v>124</v>
      </c>
      <c r="I26" s="15" t="s">
        <v>124</v>
      </c>
      <c r="J26" s="15" t="s">
        <v>124</v>
      </c>
      <c r="K26" s="109">
        <f>COUNTIF(E26:G26,"&gt;0.002")</f>
        <v>0</v>
      </c>
      <c r="L26" s="2"/>
    </row>
    <row r="27" spans="1:12" ht="12.6" customHeight="1">
      <c r="A27" s="160"/>
      <c r="B27" s="23" t="s">
        <v>14</v>
      </c>
      <c r="C27" s="24" t="s">
        <v>316</v>
      </c>
      <c r="D27" s="5" t="s">
        <v>62</v>
      </c>
      <c r="E27" s="88"/>
      <c r="F27" s="14" t="s">
        <v>124</v>
      </c>
      <c r="G27" s="143"/>
      <c r="H27" s="87" t="s">
        <v>124</v>
      </c>
      <c r="I27" s="15" t="s">
        <v>124</v>
      </c>
      <c r="J27" s="15" t="s">
        <v>124</v>
      </c>
      <c r="K27" s="109">
        <f>COUNTIF(E27:G27,"&gt;0.004")</f>
        <v>0</v>
      </c>
      <c r="L27" s="2"/>
    </row>
    <row r="28" spans="1:12" ht="12.6" customHeight="1">
      <c r="A28" s="160"/>
      <c r="B28" s="23" t="s">
        <v>15</v>
      </c>
      <c r="C28" s="24" t="s">
        <v>316</v>
      </c>
      <c r="D28" s="5" t="s">
        <v>58</v>
      </c>
      <c r="E28" s="88"/>
      <c r="F28" s="14" t="s">
        <v>124</v>
      </c>
      <c r="G28" s="143"/>
      <c r="H28" s="87" t="s">
        <v>124</v>
      </c>
      <c r="I28" s="15" t="s">
        <v>124</v>
      </c>
      <c r="J28" s="15" t="s">
        <v>124</v>
      </c>
      <c r="K28" s="109">
        <f>COUNTIF(E28:G28,"&gt;0.1")</f>
        <v>0</v>
      </c>
      <c r="L28" s="2"/>
    </row>
    <row r="29" spans="1:12" ht="12.6" customHeight="1">
      <c r="A29" s="160"/>
      <c r="B29" s="23" t="s">
        <v>287</v>
      </c>
      <c r="C29" s="24" t="s">
        <v>316</v>
      </c>
      <c r="D29" s="5" t="s">
        <v>42</v>
      </c>
      <c r="E29" s="88"/>
      <c r="F29" s="14" t="s">
        <v>124</v>
      </c>
      <c r="G29" s="143"/>
      <c r="H29" s="87" t="s">
        <v>124</v>
      </c>
      <c r="I29" s="15" t="s">
        <v>124</v>
      </c>
      <c r="J29" s="15" t="s">
        <v>124</v>
      </c>
      <c r="K29" s="109">
        <f>COUNTIF(E29:G29,"&gt;0.04")</f>
        <v>0</v>
      </c>
      <c r="L29" s="2"/>
    </row>
    <row r="30" spans="1:12" ht="12.6" customHeight="1">
      <c r="A30" s="160"/>
      <c r="B30" s="23" t="s">
        <v>16</v>
      </c>
      <c r="C30" s="24" t="s">
        <v>316</v>
      </c>
      <c r="D30" s="5" t="s">
        <v>60</v>
      </c>
      <c r="E30" s="88"/>
      <c r="F30" s="14" t="s">
        <v>124</v>
      </c>
      <c r="G30" s="143"/>
      <c r="H30" s="87" t="s">
        <v>124</v>
      </c>
      <c r="I30" s="15" t="s">
        <v>124</v>
      </c>
      <c r="J30" s="15" t="s">
        <v>124</v>
      </c>
      <c r="K30" s="109">
        <f>COUNTIF(E30:G30,"&gt;1")</f>
        <v>0</v>
      </c>
      <c r="L30" s="2"/>
    </row>
    <row r="31" spans="1:12" ht="12.6" customHeight="1">
      <c r="A31" s="160"/>
      <c r="B31" s="23" t="s">
        <v>17</v>
      </c>
      <c r="C31" s="24" t="s">
        <v>69</v>
      </c>
      <c r="D31" s="5" t="s">
        <v>63</v>
      </c>
      <c r="E31" s="88"/>
      <c r="F31" s="14" t="s">
        <v>124</v>
      </c>
      <c r="G31" s="143"/>
      <c r="H31" s="87" t="s">
        <v>124</v>
      </c>
      <c r="I31" s="15" t="s">
        <v>124</v>
      </c>
      <c r="J31" s="15" t="s">
        <v>124</v>
      </c>
      <c r="K31" s="109">
        <f>COUNTIF(E31:G31,"&gt;0.006")</f>
        <v>0</v>
      </c>
      <c r="L31" s="2"/>
    </row>
    <row r="32" spans="1:12" ht="12.6" customHeight="1">
      <c r="A32" s="160"/>
      <c r="B32" s="23" t="s">
        <v>18</v>
      </c>
      <c r="C32" s="24" t="s">
        <v>279</v>
      </c>
      <c r="D32" s="5" t="s">
        <v>38</v>
      </c>
      <c r="E32" s="88"/>
      <c r="F32" s="14" t="s">
        <v>124</v>
      </c>
      <c r="G32" s="143"/>
      <c r="H32" s="87" t="s">
        <v>124</v>
      </c>
      <c r="I32" s="15" t="s">
        <v>124</v>
      </c>
      <c r="J32" s="15" t="s">
        <v>124</v>
      </c>
      <c r="K32" s="109">
        <f>COUNTIF(E32:G32,"&gt;0.01")</f>
        <v>0</v>
      </c>
      <c r="L32" s="2"/>
    </row>
    <row r="33" spans="1:12" ht="12.6" customHeight="1">
      <c r="A33" s="160"/>
      <c r="B33" s="23" t="s">
        <v>19</v>
      </c>
      <c r="C33" s="24" t="s">
        <v>279</v>
      </c>
      <c r="D33" s="5" t="s">
        <v>38</v>
      </c>
      <c r="E33" s="88"/>
      <c r="F33" s="14" t="s">
        <v>124</v>
      </c>
      <c r="G33" s="143"/>
      <c r="H33" s="87" t="s">
        <v>124</v>
      </c>
      <c r="I33" s="15" t="s">
        <v>124</v>
      </c>
      <c r="J33" s="15" t="s">
        <v>124</v>
      </c>
      <c r="K33" s="109">
        <f>COUNTIF(E33:G33,"&gt;0.01")</f>
        <v>0</v>
      </c>
      <c r="L33" s="2"/>
    </row>
    <row r="34" spans="1:12" ht="12.6" customHeight="1">
      <c r="A34" s="160"/>
      <c r="B34" s="23" t="s">
        <v>20</v>
      </c>
      <c r="C34" s="24" t="s">
        <v>279</v>
      </c>
      <c r="D34" s="5" t="s">
        <v>64</v>
      </c>
      <c r="E34" s="88"/>
      <c r="F34" s="14" t="s">
        <v>126</v>
      </c>
      <c r="G34" s="143"/>
      <c r="H34" s="87" t="s">
        <v>126</v>
      </c>
      <c r="I34" s="15" t="s">
        <v>126</v>
      </c>
      <c r="J34" s="15" t="s">
        <v>126</v>
      </c>
      <c r="K34" s="109">
        <f>COUNTIF(E34:G34,"&gt;0.002")</f>
        <v>0</v>
      </c>
      <c r="L34" s="2"/>
    </row>
    <row r="35" spans="1:12" ht="12.6" customHeight="1">
      <c r="A35" s="160"/>
      <c r="B35" s="23" t="s">
        <v>21</v>
      </c>
      <c r="C35" s="24" t="s">
        <v>316</v>
      </c>
      <c r="D35" s="5" t="s">
        <v>63</v>
      </c>
      <c r="E35" s="88"/>
      <c r="F35" s="14" t="s">
        <v>123</v>
      </c>
      <c r="G35" s="143"/>
      <c r="H35" s="87" t="s">
        <v>123</v>
      </c>
      <c r="I35" s="15" t="s">
        <v>123</v>
      </c>
      <c r="J35" s="15" t="s">
        <v>123</v>
      </c>
      <c r="K35" s="109">
        <f>COUNTIF(E35:G35,"&gt;0.006")</f>
        <v>0</v>
      </c>
      <c r="L35" s="2"/>
    </row>
    <row r="36" spans="1:12" ht="12.6" customHeight="1">
      <c r="A36" s="160"/>
      <c r="B36" s="23" t="s">
        <v>22</v>
      </c>
      <c r="C36" s="24" t="s">
        <v>316</v>
      </c>
      <c r="D36" s="5" t="s">
        <v>65</v>
      </c>
      <c r="E36" s="88"/>
      <c r="F36" s="14" t="s">
        <v>125</v>
      </c>
      <c r="G36" s="143"/>
      <c r="H36" s="87" t="s">
        <v>125</v>
      </c>
      <c r="I36" s="15" t="s">
        <v>125</v>
      </c>
      <c r="J36" s="15" t="s">
        <v>125</v>
      </c>
      <c r="K36" s="109">
        <f>COUNTIF(E36:G36,"&gt;0.003")</f>
        <v>0</v>
      </c>
      <c r="L36" s="2"/>
    </row>
    <row r="37" spans="1:12" ht="12.6" customHeight="1">
      <c r="A37" s="160"/>
      <c r="B37" s="23" t="s">
        <v>23</v>
      </c>
      <c r="C37" s="24" t="s">
        <v>279</v>
      </c>
      <c r="D37" s="5" t="s">
        <v>41</v>
      </c>
      <c r="E37" s="88"/>
      <c r="F37" s="14" t="s">
        <v>125</v>
      </c>
      <c r="G37" s="143"/>
      <c r="H37" s="87" t="s">
        <v>125</v>
      </c>
      <c r="I37" s="15" t="s">
        <v>125</v>
      </c>
      <c r="J37" s="15" t="s">
        <v>125</v>
      </c>
      <c r="K37" s="109">
        <f>COUNTIF(E37:G37,"&gt;0.02")</f>
        <v>0</v>
      </c>
      <c r="L37" s="2"/>
    </row>
    <row r="38" spans="1:12" ht="12.6" customHeight="1">
      <c r="A38" s="160"/>
      <c r="B38" s="23" t="s">
        <v>24</v>
      </c>
      <c r="C38" s="24" t="s">
        <v>279</v>
      </c>
      <c r="D38" s="5" t="s">
        <v>38</v>
      </c>
      <c r="E38" s="88"/>
      <c r="F38" s="14" t="s">
        <v>124</v>
      </c>
      <c r="G38" s="143"/>
      <c r="H38" s="87" t="s">
        <v>124</v>
      </c>
      <c r="I38" s="15" t="s">
        <v>124</v>
      </c>
      <c r="J38" s="15" t="s">
        <v>124</v>
      </c>
      <c r="K38" s="109">
        <f>COUNTIF(E38:G38,"&gt;0.01")</f>
        <v>0</v>
      </c>
      <c r="L38" s="2"/>
    </row>
    <row r="39" spans="1:12" ht="12.6" customHeight="1">
      <c r="A39" s="160"/>
      <c r="B39" s="23" t="s">
        <v>89</v>
      </c>
      <c r="C39" s="24" t="s">
        <v>316</v>
      </c>
      <c r="D39" s="5" t="s">
        <v>38</v>
      </c>
      <c r="E39" s="88"/>
      <c r="F39" s="14" t="s">
        <v>123</v>
      </c>
      <c r="G39" s="143"/>
      <c r="H39" s="87" t="s">
        <v>123</v>
      </c>
      <c r="I39" s="15" t="s">
        <v>123</v>
      </c>
      <c r="J39" s="15" t="s">
        <v>123</v>
      </c>
      <c r="K39" s="109">
        <f>COUNTIF(E39:G39,"&gt;0.01")</f>
        <v>0</v>
      </c>
      <c r="L39" s="2"/>
    </row>
    <row r="40" spans="1:12" ht="12.6" customHeight="1">
      <c r="A40" s="160"/>
      <c r="B40" s="23" t="s">
        <v>286</v>
      </c>
      <c r="C40" s="24" t="s">
        <v>279</v>
      </c>
      <c r="D40" s="5" t="s">
        <v>278</v>
      </c>
      <c r="E40" s="59">
        <v>0.72</v>
      </c>
      <c r="F40" s="58">
        <v>0.61</v>
      </c>
      <c r="G40" s="143"/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279</v>
      </c>
      <c r="D41" s="5" t="s">
        <v>315</v>
      </c>
      <c r="E41" s="88" t="s">
        <v>121</v>
      </c>
      <c r="F41" s="14" t="s">
        <v>121</v>
      </c>
      <c r="G41" s="143"/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316</v>
      </c>
      <c r="D42" s="5" t="s">
        <v>324</v>
      </c>
      <c r="E42" s="59">
        <v>0.77</v>
      </c>
      <c r="F42" s="58">
        <v>0.66</v>
      </c>
      <c r="G42" s="143"/>
      <c r="H42" s="87">
        <v>0.77</v>
      </c>
      <c r="I42" s="15">
        <v>0.66</v>
      </c>
      <c r="J42" s="89">
        <v>0.72</v>
      </c>
      <c r="K42" s="86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279</v>
      </c>
      <c r="D43" s="5" t="s">
        <v>66</v>
      </c>
      <c r="E43" s="88"/>
      <c r="F43" s="14">
        <v>0.06</v>
      </c>
      <c r="G43" s="143"/>
      <c r="H43" s="87">
        <v>0.06</v>
      </c>
      <c r="I43" s="15">
        <v>0.06</v>
      </c>
      <c r="J43" s="15">
        <v>0.06</v>
      </c>
      <c r="K43" s="109">
        <f>COUNTIF(E43:G43,"&gt;0.8")</f>
        <v>0</v>
      </c>
      <c r="L43" s="2"/>
    </row>
    <row r="44" spans="1:12" ht="12.6" customHeight="1">
      <c r="A44" s="160"/>
      <c r="B44" s="23" t="s">
        <v>49</v>
      </c>
      <c r="C44" s="24" t="s">
        <v>279</v>
      </c>
      <c r="D44" s="5" t="s">
        <v>90</v>
      </c>
      <c r="E44" s="88"/>
      <c r="F44" s="14" t="s">
        <v>120</v>
      </c>
      <c r="G44" s="143"/>
      <c r="H44" s="87" t="s">
        <v>120</v>
      </c>
      <c r="I44" s="15" t="s">
        <v>120</v>
      </c>
      <c r="J44" s="15" t="s">
        <v>120</v>
      </c>
      <c r="K44" s="109">
        <f>COUNTIF(E44:G44,"&gt;1")</f>
        <v>0</v>
      </c>
      <c r="L44" s="2"/>
    </row>
    <row r="45" spans="1:12" ht="12.6" customHeight="1">
      <c r="A45" s="161"/>
      <c r="B45" s="29" t="s">
        <v>323</v>
      </c>
      <c r="C45" s="30" t="s">
        <v>316</v>
      </c>
      <c r="D45" s="131" t="s">
        <v>40</v>
      </c>
      <c r="E45" s="85"/>
      <c r="F45" s="16" t="s">
        <v>109</v>
      </c>
      <c r="G45" s="145"/>
      <c r="H45" s="84" t="s">
        <v>109</v>
      </c>
      <c r="I45" s="41" t="s">
        <v>109</v>
      </c>
      <c r="J45" s="41" t="s">
        <v>109</v>
      </c>
      <c r="K45" s="108">
        <f>COUNTIF(E45:G45,"&gt;0.05")</f>
        <v>0</v>
      </c>
      <c r="L45" s="2"/>
    </row>
    <row r="46" spans="1:12" ht="12.6" customHeight="1">
      <c r="A46" s="159" t="s">
        <v>30</v>
      </c>
      <c r="B46" s="20" t="s">
        <v>78</v>
      </c>
      <c r="C46" s="21" t="s">
        <v>315</v>
      </c>
      <c r="D46" s="31" t="s">
        <v>43</v>
      </c>
      <c r="E46" s="83">
        <v>8</v>
      </c>
      <c r="F46" s="82">
        <v>8.5</v>
      </c>
      <c r="G46" s="158"/>
      <c r="H46" s="81">
        <v>8.5</v>
      </c>
      <c r="I46" s="80">
        <v>8</v>
      </c>
      <c r="J46" s="80">
        <v>8.3000000000000007</v>
      </c>
      <c r="K46" s="91">
        <f>2-(COUNTIF(E46:G46,"&lt;=8.5")-COUNTIF(E46:G46,"&lt;6.5"))</f>
        <v>0</v>
      </c>
      <c r="L46" s="2"/>
    </row>
    <row r="47" spans="1:12" ht="12.6" customHeight="1">
      <c r="A47" s="160"/>
      <c r="B47" s="23" t="s">
        <v>293</v>
      </c>
      <c r="C47" s="24" t="s">
        <v>279</v>
      </c>
      <c r="D47" s="5" t="s">
        <v>70</v>
      </c>
      <c r="E47" s="75">
        <v>1.2</v>
      </c>
      <c r="F47" s="74">
        <v>1</v>
      </c>
      <c r="G47" s="140"/>
      <c r="H47" s="78">
        <v>1.2</v>
      </c>
      <c r="I47" s="77">
        <v>1</v>
      </c>
      <c r="J47" s="77">
        <v>1.1000000000000001</v>
      </c>
      <c r="K47" s="86">
        <f>COUNTIF(E47:G47,"&gt;2")</f>
        <v>0</v>
      </c>
      <c r="L47" s="2"/>
    </row>
    <row r="48" spans="1:12" ht="12.6" customHeight="1">
      <c r="A48" s="160"/>
      <c r="B48" s="23" t="s">
        <v>282</v>
      </c>
      <c r="C48" s="24" t="s">
        <v>316</v>
      </c>
      <c r="D48" s="5" t="s">
        <v>278</v>
      </c>
      <c r="E48" s="75">
        <v>2.9</v>
      </c>
      <c r="F48" s="74">
        <v>2.5</v>
      </c>
      <c r="G48" s="140"/>
      <c r="H48" s="78">
        <v>2.9</v>
      </c>
      <c r="I48" s="77">
        <v>2.5</v>
      </c>
      <c r="J48" s="77">
        <v>2.7</v>
      </c>
      <c r="K48" s="67"/>
      <c r="L48" s="2"/>
    </row>
    <row r="49" spans="1:12" ht="12.6" customHeight="1">
      <c r="A49" s="160"/>
      <c r="B49" s="23" t="s">
        <v>76</v>
      </c>
      <c r="C49" s="24" t="s">
        <v>279</v>
      </c>
      <c r="D49" s="5" t="s">
        <v>322</v>
      </c>
      <c r="E49" s="56">
        <v>5</v>
      </c>
      <c r="F49" s="9">
        <v>5</v>
      </c>
      <c r="G49" s="140"/>
      <c r="H49" s="55">
        <v>5</v>
      </c>
      <c r="I49" s="48">
        <v>5</v>
      </c>
      <c r="J49" s="48">
        <v>5</v>
      </c>
      <c r="K49" s="86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316</v>
      </c>
      <c r="D50" s="5" t="s">
        <v>67</v>
      </c>
      <c r="E50" s="75">
        <v>9.6999999999999993</v>
      </c>
      <c r="F50" s="74">
        <v>9</v>
      </c>
      <c r="G50" s="140"/>
      <c r="H50" s="55">
        <v>9.6999999999999993</v>
      </c>
      <c r="I50" s="77">
        <v>9</v>
      </c>
      <c r="J50" s="77">
        <v>9.4</v>
      </c>
      <c r="K50" s="86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321</v>
      </c>
      <c r="D51" s="5" t="s">
        <v>44</v>
      </c>
      <c r="E51" s="56">
        <v>790</v>
      </c>
      <c r="F51" s="9">
        <v>2600</v>
      </c>
      <c r="G51" s="140"/>
      <c r="H51" s="55">
        <v>2600</v>
      </c>
      <c r="I51" s="48">
        <v>790</v>
      </c>
      <c r="J51" s="48">
        <v>1700</v>
      </c>
      <c r="K51" s="86">
        <f>COUNTIF(E51:G51,"&gt;1000")</f>
        <v>1</v>
      </c>
      <c r="L51" s="2"/>
    </row>
    <row r="52" spans="1:12" ht="12.6" customHeight="1">
      <c r="A52" s="160"/>
      <c r="B52" s="23" t="s">
        <v>59</v>
      </c>
      <c r="C52" s="24" t="s">
        <v>279</v>
      </c>
      <c r="D52" s="5" t="s">
        <v>278</v>
      </c>
      <c r="E52" s="63"/>
      <c r="F52" s="6" t="s">
        <v>116</v>
      </c>
      <c r="G52" s="139"/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279</v>
      </c>
      <c r="D53" s="5" t="s">
        <v>278</v>
      </c>
      <c r="E53" s="73">
        <v>0.92</v>
      </c>
      <c r="F53" s="72">
        <v>0.75</v>
      </c>
      <c r="G53" s="140"/>
      <c r="H53" s="55">
        <v>0.92</v>
      </c>
      <c r="I53" s="48">
        <v>0.75</v>
      </c>
      <c r="J53" s="71">
        <v>0.84</v>
      </c>
      <c r="K53" s="67"/>
      <c r="L53" s="2"/>
    </row>
    <row r="54" spans="1:12" ht="12.6" customHeight="1">
      <c r="A54" s="160"/>
      <c r="B54" s="23" t="s">
        <v>29</v>
      </c>
      <c r="C54" s="24" t="s">
        <v>279</v>
      </c>
      <c r="D54" s="5" t="s">
        <v>315</v>
      </c>
      <c r="E54" s="70">
        <v>7.3999999999999996E-2</v>
      </c>
      <c r="F54" s="69">
        <v>3.2000000000000001E-2</v>
      </c>
      <c r="G54" s="140"/>
      <c r="H54" s="55">
        <v>7.3999999999999996E-2</v>
      </c>
      <c r="I54" s="48">
        <v>3.2000000000000001E-2</v>
      </c>
      <c r="J54" s="68">
        <v>5.2999999999999999E-2</v>
      </c>
      <c r="K54" s="67"/>
      <c r="L54" s="2"/>
    </row>
    <row r="55" spans="1:12" ht="12.6" customHeight="1">
      <c r="A55" s="160"/>
      <c r="B55" s="23" t="s">
        <v>320</v>
      </c>
      <c r="C55" s="24" t="s">
        <v>279</v>
      </c>
      <c r="D55" s="5" t="s">
        <v>292</v>
      </c>
      <c r="E55" s="56"/>
      <c r="F55" s="9">
        <v>1.1999999999999999E-3</v>
      </c>
      <c r="G55" s="140"/>
      <c r="H55" s="55">
        <v>1.1999999999999999E-3</v>
      </c>
      <c r="I55" s="48">
        <v>1.1999999999999999E-3</v>
      </c>
      <c r="J55" s="48">
        <v>1.1999999999999999E-3</v>
      </c>
      <c r="K55" s="108">
        <f>COUNTIF(E55:G55,"&gt;0.03")</f>
        <v>0</v>
      </c>
      <c r="L55" s="2"/>
    </row>
    <row r="56" spans="1:12" ht="12.6" customHeight="1">
      <c r="A56" s="159" t="s">
        <v>36</v>
      </c>
      <c r="B56" s="20" t="s">
        <v>31</v>
      </c>
      <c r="C56" s="21" t="s">
        <v>316</v>
      </c>
      <c r="D56" s="22" t="s">
        <v>315</v>
      </c>
      <c r="E56" s="65"/>
      <c r="F56" s="7" t="s">
        <v>109</v>
      </c>
      <c r="G56" s="135"/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0"/>
      <c r="B57" s="23" t="s">
        <v>319</v>
      </c>
      <c r="C57" s="24" t="s">
        <v>316</v>
      </c>
      <c r="D57" s="5" t="s">
        <v>278</v>
      </c>
      <c r="E57" s="63"/>
      <c r="F57" s="6">
        <v>1.1000000000000001E-3</v>
      </c>
      <c r="G57" s="139"/>
      <c r="H57" s="62">
        <v>1.1000000000000001E-3</v>
      </c>
      <c r="I57" s="10">
        <v>1.1000000000000001E-3</v>
      </c>
      <c r="J57" s="10">
        <v>1.1000000000000001E-3</v>
      </c>
      <c r="K57" s="17"/>
      <c r="L57" s="2"/>
    </row>
    <row r="58" spans="1:12" ht="12.6" customHeight="1">
      <c r="A58" s="160"/>
      <c r="B58" s="23" t="s">
        <v>32</v>
      </c>
      <c r="C58" s="24" t="s">
        <v>316</v>
      </c>
      <c r="D58" s="5" t="s">
        <v>315</v>
      </c>
      <c r="E58" s="56"/>
      <c r="F58" s="9">
        <v>0.04</v>
      </c>
      <c r="G58" s="140"/>
      <c r="H58" s="55">
        <v>0.04</v>
      </c>
      <c r="I58" s="48">
        <v>0.04</v>
      </c>
      <c r="J58" s="48">
        <v>0.04</v>
      </c>
      <c r="K58" s="49"/>
      <c r="L58" s="2"/>
    </row>
    <row r="59" spans="1:12" ht="12.6" customHeight="1">
      <c r="A59" s="160"/>
      <c r="B59" s="23" t="s">
        <v>33</v>
      </c>
      <c r="C59" s="24" t="s">
        <v>69</v>
      </c>
      <c r="D59" s="5" t="s">
        <v>72</v>
      </c>
      <c r="E59" s="63"/>
      <c r="F59" s="6" t="s">
        <v>114</v>
      </c>
      <c r="G59" s="139"/>
      <c r="H59" s="62" t="s">
        <v>114</v>
      </c>
      <c r="I59" s="10" t="s">
        <v>114</v>
      </c>
      <c r="J59" s="10" t="s">
        <v>114</v>
      </c>
      <c r="K59" s="17"/>
      <c r="L59" s="2"/>
    </row>
    <row r="60" spans="1:12" ht="12.6" customHeight="1">
      <c r="A60" s="160"/>
      <c r="B60" s="23" t="s">
        <v>318</v>
      </c>
      <c r="C60" s="24" t="s">
        <v>279</v>
      </c>
      <c r="D60" s="5" t="s">
        <v>278</v>
      </c>
      <c r="E60" s="63"/>
      <c r="F60" s="6" t="s">
        <v>109</v>
      </c>
      <c r="G60" s="139"/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1"/>
      <c r="B61" s="25" t="s">
        <v>317</v>
      </c>
      <c r="C61" s="26" t="s">
        <v>279</v>
      </c>
      <c r="D61" s="27" t="s">
        <v>278</v>
      </c>
      <c r="E61" s="61"/>
      <c r="F61" s="11" t="s">
        <v>111</v>
      </c>
      <c r="G61" s="141"/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279</v>
      </c>
      <c r="D62" s="35" t="s">
        <v>278</v>
      </c>
      <c r="E62" s="88">
        <v>0.04</v>
      </c>
      <c r="F62" s="14" t="s">
        <v>110</v>
      </c>
      <c r="G62" s="147"/>
      <c r="H62" s="57">
        <v>0.04</v>
      </c>
      <c r="I62" s="50" t="s">
        <v>110</v>
      </c>
      <c r="J62" s="50">
        <v>0.04</v>
      </c>
      <c r="K62" s="45"/>
      <c r="L62" s="2"/>
    </row>
    <row r="63" spans="1:12" ht="12.6" customHeight="1">
      <c r="A63" s="163"/>
      <c r="B63" s="23" t="s">
        <v>56</v>
      </c>
      <c r="C63" s="24" t="s">
        <v>279</v>
      </c>
      <c r="D63" s="5" t="s">
        <v>72</v>
      </c>
      <c r="E63" s="70">
        <v>0.04</v>
      </c>
      <c r="F63" s="69">
        <v>1.7999999999999999E-2</v>
      </c>
      <c r="G63" s="140"/>
      <c r="H63" s="105">
        <v>0.04</v>
      </c>
      <c r="I63" s="48">
        <v>1.7999999999999999E-2</v>
      </c>
      <c r="J63" s="68">
        <v>2.8999999999999998E-2</v>
      </c>
      <c r="K63" s="49"/>
      <c r="L63" s="2"/>
    </row>
    <row r="64" spans="1:12" ht="12.6" customHeight="1" thickBot="1">
      <c r="A64" s="164"/>
      <c r="B64" s="36" t="s">
        <v>35</v>
      </c>
      <c r="C64" s="37" t="s">
        <v>316</v>
      </c>
      <c r="D64" s="38" t="s">
        <v>315</v>
      </c>
      <c r="E64" s="54"/>
      <c r="F64" s="18" t="s">
        <v>106</v>
      </c>
      <c r="G64" s="148"/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103</v>
      </c>
      <c r="B65" s="4"/>
    </row>
    <row r="66" spans="1:2">
      <c r="A66" s="51" t="s">
        <v>289</v>
      </c>
    </row>
    <row r="67" spans="1:2">
      <c r="A67" s="51" t="s">
        <v>101</v>
      </c>
    </row>
  </sheetData>
  <mergeCells count="14">
    <mergeCell ref="A3:A5"/>
    <mergeCell ref="B3:B5"/>
    <mergeCell ref="A1:D1"/>
    <mergeCell ref="A62:A64"/>
    <mergeCell ref="A6:A17"/>
    <mergeCell ref="A46:A55"/>
    <mergeCell ref="A56:A61"/>
    <mergeCell ref="A18:A45"/>
    <mergeCell ref="K3:K5"/>
    <mergeCell ref="C3:C5"/>
    <mergeCell ref="H3:H5"/>
    <mergeCell ref="I3:I5"/>
    <mergeCell ref="J3:J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348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347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0.48958333333333331</v>
      </c>
      <c r="F5" s="101">
        <v>0.55555555555555558</v>
      </c>
      <c r="G5" s="134">
        <v>0.47916666666666669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182</v>
      </c>
      <c r="D6" s="22" t="s">
        <v>182</v>
      </c>
      <c r="E6" s="65" t="s">
        <v>253</v>
      </c>
      <c r="F6" s="7" t="s">
        <v>253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301</v>
      </c>
      <c r="D7" s="5" t="s">
        <v>137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176</v>
      </c>
      <c r="D8" s="5" t="s">
        <v>137</v>
      </c>
      <c r="E8" s="100">
        <v>0.21</v>
      </c>
      <c r="F8" s="99">
        <v>0.06</v>
      </c>
      <c r="G8" s="137">
        <v>0.03</v>
      </c>
      <c r="H8" s="98">
        <v>0.21</v>
      </c>
      <c r="I8" s="97">
        <v>0.03</v>
      </c>
      <c r="J8" s="97">
        <v>0.10000000000000002</v>
      </c>
      <c r="K8" s="17"/>
      <c r="L8" s="2"/>
    </row>
    <row r="9" spans="1:12" ht="12.6" customHeight="1">
      <c r="A9" s="160"/>
      <c r="B9" s="23" t="s">
        <v>3</v>
      </c>
      <c r="C9" s="24" t="s">
        <v>140</v>
      </c>
      <c r="D9" s="5" t="s">
        <v>139</v>
      </c>
      <c r="E9" s="100">
        <v>0.05</v>
      </c>
      <c r="F9" s="99">
        <v>0.04</v>
      </c>
      <c r="G9" s="137">
        <v>0.02</v>
      </c>
      <c r="H9" s="98">
        <v>0.05</v>
      </c>
      <c r="I9" s="97">
        <v>0.02</v>
      </c>
      <c r="J9" s="97">
        <v>3.6999999999999998E-2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72</v>
      </c>
      <c r="E10" s="96">
        <v>0.08</v>
      </c>
      <c r="F10" s="95">
        <v>0.41</v>
      </c>
      <c r="G10" s="139">
        <v>0.14000000000000001</v>
      </c>
      <c r="H10" s="115">
        <v>0.41</v>
      </c>
      <c r="I10" s="94">
        <v>0.08</v>
      </c>
      <c r="J10" s="94">
        <v>0.21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139</v>
      </c>
      <c r="E11" s="73">
        <v>0.05</v>
      </c>
      <c r="F11" s="72">
        <v>7.0000000000000007E-2</v>
      </c>
      <c r="G11" s="140">
        <v>0.01</v>
      </c>
      <c r="H11" s="119">
        <v>7.0000000000000007E-2</v>
      </c>
      <c r="I11" s="71">
        <v>0.01</v>
      </c>
      <c r="J11" s="94">
        <v>0.04</v>
      </c>
      <c r="K11" s="49"/>
      <c r="L11" s="2"/>
    </row>
    <row r="12" spans="1:12" ht="12.6" customHeight="1">
      <c r="A12" s="160"/>
      <c r="B12" s="23" t="s">
        <v>6</v>
      </c>
      <c r="C12" s="24" t="s">
        <v>346</v>
      </c>
      <c r="D12" s="5" t="s">
        <v>72</v>
      </c>
      <c r="E12" s="75">
        <v>24.8</v>
      </c>
      <c r="F12" s="74">
        <v>31</v>
      </c>
      <c r="G12" s="136">
        <v>19.7</v>
      </c>
      <c r="H12" s="78">
        <v>31</v>
      </c>
      <c r="I12" s="77">
        <v>19.7</v>
      </c>
      <c r="J12" s="77">
        <v>25.2</v>
      </c>
      <c r="K12" s="49"/>
      <c r="L12" s="2"/>
    </row>
    <row r="13" spans="1:12" ht="12.6" customHeight="1">
      <c r="A13" s="160"/>
      <c r="B13" s="23" t="s">
        <v>7</v>
      </c>
      <c r="C13" s="24" t="s">
        <v>84</v>
      </c>
      <c r="D13" s="5" t="s">
        <v>72</v>
      </c>
      <c r="E13" s="75">
        <v>18.8</v>
      </c>
      <c r="F13" s="74">
        <v>25</v>
      </c>
      <c r="G13" s="136">
        <v>10</v>
      </c>
      <c r="H13" s="78">
        <v>25</v>
      </c>
      <c r="I13" s="77">
        <v>10</v>
      </c>
      <c r="J13" s="77">
        <v>17.899999999999999</v>
      </c>
      <c r="K13" s="49"/>
      <c r="L13" s="2"/>
    </row>
    <row r="14" spans="1:12" ht="12.6" customHeight="1">
      <c r="A14" s="160"/>
      <c r="B14" s="23" t="s">
        <v>8</v>
      </c>
      <c r="C14" s="24" t="s">
        <v>278</v>
      </c>
      <c r="D14" s="5" t="s">
        <v>137</v>
      </c>
      <c r="E14" s="63" t="s">
        <v>136</v>
      </c>
      <c r="F14" s="6" t="s">
        <v>136</v>
      </c>
      <c r="G14" s="139" t="s">
        <v>136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72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0"/>
      <c r="B16" s="23" t="s">
        <v>10</v>
      </c>
      <c r="C16" s="24" t="s">
        <v>72</v>
      </c>
      <c r="D16" s="5" t="s">
        <v>240</v>
      </c>
      <c r="E16" s="63" t="s">
        <v>134</v>
      </c>
      <c r="F16" s="6" t="s">
        <v>134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72</v>
      </c>
      <c r="D17" s="27" t="s">
        <v>240</v>
      </c>
      <c r="E17" s="61" t="s">
        <v>131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187</v>
      </c>
      <c r="C18" s="21" t="s">
        <v>69</v>
      </c>
      <c r="D18" s="22" t="s">
        <v>65</v>
      </c>
      <c r="E18" s="93"/>
      <c r="F18" s="13"/>
      <c r="G18" s="142"/>
      <c r="H18" s="92"/>
      <c r="I18" s="40"/>
      <c r="J18" s="40"/>
      <c r="K18" s="113"/>
      <c r="L18" s="2"/>
    </row>
    <row r="19" spans="1:12" ht="12.6" customHeight="1">
      <c r="A19" s="160"/>
      <c r="B19" s="23" t="s">
        <v>46</v>
      </c>
      <c r="C19" s="24" t="s">
        <v>241</v>
      </c>
      <c r="D19" s="28" t="s">
        <v>39</v>
      </c>
      <c r="E19" s="88"/>
      <c r="F19" s="14"/>
      <c r="G19" s="143"/>
      <c r="H19" s="87"/>
      <c r="I19" s="15"/>
      <c r="J19" s="15"/>
      <c r="K19" s="109"/>
      <c r="L19" s="2"/>
    </row>
    <row r="20" spans="1:12" ht="12.6" customHeight="1">
      <c r="A20" s="160"/>
      <c r="B20" s="23" t="s">
        <v>129</v>
      </c>
      <c r="C20" s="24" t="s">
        <v>343</v>
      </c>
      <c r="D20" s="5" t="s">
        <v>38</v>
      </c>
      <c r="E20" s="88"/>
      <c r="F20" s="14"/>
      <c r="G20" s="143"/>
      <c r="H20" s="87"/>
      <c r="I20" s="15"/>
      <c r="J20" s="15"/>
      <c r="K20" s="109"/>
      <c r="L20" s="2"/>
    </row>
    <row r="21" spans="1:12" ht="12.6" customHeight="1">
      <c r="A21" s="160"/>
      <c r="B21" s="23" t="s">
        <v>345</v>
      </c>
      <c r="C21" s="24" t="s">
        <v>69</v>
      </c>
      <c r="D21" s="5" t="s">
        <v>40</v>
      </c>
      <c r="E21" s="88"/>
      <c r="F21" s="14"/>
      <c r="G21" s="143"/>
      <c r="H21" s="87"/>
      <c r="I21" s="15"/>
      <c r="J21" s="15"/>
      <c r="K21" s="109"/>
      <c r="L21" s="2"/>
    </row>
    <row r="22" spans="1:12" ht="12.6" customHeight="1">
      <c r="A22" s="160"/>
      <c r="B22" s="23" t="s">
        <v>47</v>
      </c>
      <c r="C22" s="24" t="s">
        <v>305</v>
      </c>
      <c r="D22" s="5" t="s">
        <v>38</v>
      </c>
      <c r="E22" s="88"/>
      <c r="F22" s="14"/>
      <c r="G22" s="143"/>
      <c r="H22" s="87"/>
      <c r="I22" s="15"/>
      <c r="J22" s="15"/>
      <c r="K22" s="109"/>
      <c r="L22" s="2"/>
    </row>
    <row r="23" spans="1:12" ht="12.6" customHeight="1">
      <c r="A23" s="160"/>
      <c r="B23" s="23" t="s">
        <v>86</v>
      </c>
      <c r="C23" s="24" t="s">
        <v>69</v>
      </c>
      <c r="D23" s="5" t="s">
        <v>61</v>
      </c>
      <c r="E23" s="88"/>
      <c r="F23" s="14"/>
      <c r="G23" s="143"/>
      <c r="H23" s="87"/>
      <c r="I23" s="15"/>
      <c r="J23" s="15"/>
      <c r="K23" s="109"/>
      <c r="L23" s="2"/>
    </row>
    <row r="24" spans="1:12" ht="12.6" customHeight="1">
      <c r="A24" s="160"/>
      <c r="B24" s="23" t="s">
        <v>344</v>
      </c>
      <c r="C24" s="24" t="s">
        <v>108</v>
      </c>
      <c r="D24" s="28" t="s">
        <v>39</v>
      </c>
      <c r="E24" s="88"/>
      <c r="F24" s="14"/>
      <c r="G24" s="143"/>
      <c r="H24" s="87"/>
      <c r="I24" s="15"/>
      <c r="J24" s="15"/>
      <c r="K24" s="109"/>
      <c r="L24" s="2"/>
    </row>
    <row r="25" spans="1:12" ht="12.6" customHeight="1">
      <c r="A25" s="160"/>
      <c r="B25" s="23" t="s">
        <v>12</v>
      </c>
      <c r="C25" s="24" t="s">
        <v>305</v>
      </c>
      <c r="D25" s="5" t="s">
        <v>41</v>
      </c>
      <c r="E25" s="88"/>
      <c r="F25" s="14"/>
      <c r="G25" s="143"/>
      <c r="H25" s="87"/>
      <c r="I25" s="15"/>
      <c r="J25" s="15"/>
      <c r="K25" s="109"/>
      <c r="L25" s="2"/>
    </row>
    <row r="26" spans="1:12" ht="12.6" customHeight="1">
      <c r="A26" s="160"/>
      <c r="B26" s="23" t="s">
        <v>13</v>
      </c>
      <c r="C26" s="24" t="s">
        <v>108</v>
      </c>
      <c r="D26" s="5" t="s">
        <v>45</v>
      </c>
      <c r="E26" s="88"/>
      <c r="F26" s="14"/>
      <c r="G26" s="143"/>
      <c r="H26" s="87"/>
      <c r="I26" s="15"/>
      <c r="J26" s="15"/>
      <c r="K26" s="109"/>
      <c r="L26" s="2"/>
    </row>
    <row r="27" spans="1:12" ht="12.6" customHeight="1">
      <c r="A27" s="160"/>
      <c r="B27" s="23" t="s">
        <v>14</v>
      </c>
      <c r="C27" s="24" t="s">
        <v>279</v>
      </c>
      <c r="D27" s="5" t="s">
        <v>62</v>
      </c>
      <c r="E27" s="88"/>
      <c r="F27" s="14"/>
      <c r="G27" s="143"/>
      <c r="H27" s="87"/>
      <c r="I27" s="15"/>
      <c r="J27" s="15"/>
      <c r="K27" s="109"/>
      <c r="L27" s="2"/>
    </row>
    <row r="28" spans="1:12" ht="12.6" customHeight="1">
      <c r="A28" s="160"/>
      <c r="B28" s="23" t="s">
        <v>15</v>
      </c>
      <c r="C28" s="24" t="s">
        <v>305</v>
      </c>
      <c r="D28" s="5" t="s">
        <v>58</v>
      </c>
      <c r="E28" s="88"/>
      <c r="F28" s="14"/>
      <c r="G28" s="143"/>
      <c r="H28" s="87"/>
      <c r="I28" s="15"/>
      <c r="J28" s="15"/>
      <c r="K28" s="109"/>
      <c r="L28" s="2"/>
    </row>
    <row r="29" spans="1:12" ht="12.6" customHeight="1">
      <c r="A29" s="160"/>
      <c r="B29" s="23" t="s">
        <v>252</v>
      </c>
      <c r="C29" s="24" t="s">
        <v>69</v>
      </c>
      <c r="D29" s="5" t="s">
        <v>42</v>
      </c>
      <c r="E29" s="88"/>
      <c r="F29" s="14"/>
      <c r="G29" s="143"/>
      <c r="H29" s="87"/>
      <c r="I29" s="15"/>
      <c r="J29" s="15"/>
      <c r="K29" s="109"/>
      <c r="L29" s="2"/>
    </row>
    <row r="30" spans="1:12" ht="12.6" customHeight="1">
      <c r="A30" s="160"/>
      <c r="B30" s="23" t="s">
        <v>16</v>
      </c>
      <c r="C30" s="24" t="s">
        <v>108</v>
      </c>
      <c r="D30" s="5" t="s">
        <v>60</v>
      </c>
      <c r="E30" s="88"/>
      <c r="F30" s="14"/>
      <c r="G30" s="143"/>
      <c r="H30" s="87"/>
      <c r="I30" s="15"/>
      <c r="J30" s="15"/>
      <c r="K30" s="109"/>
      <c r="L30" s="2"/>
    </row>
    <row r="31" spans="1:12" ht="12.6" customHeight="1">
      <c r="A31" s="160"/>
      <c r="B31" s="23" t="s">
        <v>17</v>
      </c>
      <c r="C31" s="24" t="s">
        <v>69</v>
      </c>
      <c r="D31" s="5" t="s">
        <v>63</v>
      </c>
      <c r="E31" s="88"/>
      <c r="F31" s="14"/>
      <c r="G31" s="143"/>
      <c r="H31" s="87"/>
      <c r="I31" s="15"/>
      <c r="J31" s="15"/>
      <c r="K31" s="109"/>
      <c r="L31" s="2"/>
    </row>
    <row r="32" spans="1:12" ht="12.6" customHeight="1">
      <c r="A32" s="160"/>
      <c r="B32" s="23" t="s">
        <v>18</v>
      </c>
      <c r="C32" s="24" t="s">
        <v>108</v>
      </c>
      <c r="D32" s="5" t="s">
        <v>38</v>
      </c>
      <c r="E32" s="88"/>
      <c r="F32" s="14"/>
      <c r="G32" s="143"/>
      <c r="H32" s="87"/>
      <c r="I32" s="15"/>
      <c r="J32" s="15"/>
      <c r="K32" s="109"/>
      <c r="L32" s="2"/>
    </row>
    <row r="33" spans="1:12" ht="12.6" customHeight="1">
      <c r="A33" s="160"/>
      <c r="B33" s="23" t="s">
        <v>19</v>
      </c>
      <c r="C33" s="24" t="s">
        <v>69</v>
      </c>
      <c r="D33" s="5" t="s">
        <v>38</v>
      </c>
      <c r="E33" s="88"/>
      <c r="F33" s="14"/>
      <c r="G33" s="143"/>
      <c r="H33" s="87"/>
      <c r="I33" s="15"/>
      <c r="J33" s="15"/>
      <c r="K33" s="109"/>
      <c r="L33" s="2"/>
    </row>
    <row r="34" spans="1:12" ht="12.6" customHeight="1">
      <c r="A34" s="160"/>
      <c r="B34" s="23" t="s">
        <v>20</v>
      </c>
      <c r="C34" s="24" t="s">
        <v>343</v>
      </c>
      <c r="D34" s="5" t="s">
        <v>64</v>
      </c>
      <c r="E34" s="88"/>
      <c r="F34" s="14" t="s">
        <v>126</v>
      </c>
      <c r="G34" s="143"/>
      <c r="H34" s="87" t="s">
        <v>126</v>
      </c>
      <c r="I34" s="15" t="s">
        <v>126</v>
      </c>
      <c r="J34" s="15" t="s">
        <v>126</v>
      </c>
      <c r="K34" s="109">
        <f>COUNTIF(E34:G34,"&gt;0.002")</f>
        <v>0</v>
      </c>
      <c r="L34" s="2"/>
    </row>
    <row r="35" spans="1:12" ht="12.6" customHeight="1">
      <c r="A35" s="160"/>
      <c r="B35" s="23" t="s">
        <v>21</v>
      </c>
      <c r="C35" s="24" t="s">
        <v>305</v>
      </c>
      <c r="D35" s="5" t="s">
        <v>63</v>
      </c>
      <c r="E35" s="88"/>
      <c r="F35" s="14" t="s">
        <v>123</v>
      </c>
      <c r="G35" s="143"/>
      <c r="H35" s="87" t="s">
        <v>123</v>
      </c>
      <c r="I35" s="15" t="s">
        <v>123</v>
      </c>
      <c r="J35" s="15" t="s">
        <v>123</v>
      </c>
      <c r="K35" s="109">
        <f>COUNTIF(E35:G35,"&gt;0.006")</f>
        <v>0</v>
      </c>
      <c r="L35" s="2"/>
    </row>
    <row r="36" spans="1:12" ht="12.6" customHeight="1">
      <c r="A36" s="160"/>
      <c r="B36" s="23" t="s">
        <v>22</v>
      </c>
      <c r="C36" s="24" t="s">
        <v>241</v>
      </c>
      <c r="D36" s="5" t="s">
        <v>65</v>
      </c>
      <c r="E36" s="88"/>
      <c r="F36" s="14" t="s">
        <v>125</v>
      </c>
      <c r="G36" s="143"/>
      <c r="H36" s="87" t="s">
        <v>125</v>
      </c>
      <c r="I36" s="15" t="s">
        <v>125</v>
      </c>
      <c r="J36" s="15" t="s">
        <v>125</v>
      </c>
      <c r="K36" s="109">
        <f>COUNTIF(E36:G36,"&gt;0.003")</f>
        <v>0</v>
      </c>
      <c r="L36" s="2"/>
    </row>
    <row r="37" spans="1:12" ht="12.6" customHeight="1">
      <c r="A37" s="160"/>
      <c r="B37" s="23" t="s">
        <v>23</v>
      </c>
      <c r="C37" s="24" t="s">
        <v>305</v>
      </c>
      <c r="D37" s="5" t="s">
        <v>41</v>
      </c>
      <c r="E37" s="88"/>
      <c r="F37" s="14" t="s">
        <v>125</v>
      </c>
      <c r="G37" s="143"/>
      <c r="H37" s="87" t="s">
        <v>125</v>
      </c>
      <c r="I37" s="15" t="s">
        <v>125</v>
      </c>
      <c r="J37" s="15" t="s">
        <v>125</v>
      </c>
      <c r="K37" s="109">
        <f>COUNTIF(E37:G37,"&gt;0.02")</f>
        <v>0</v>
      </c>
      <c r="L37" s="2"/>
    </row>
    <row r="38" spans="1:12" ht="12.6" customHeight="1">
      <c r="A38" s="160"/>
      <c r="B38" s="23" t="s">
        <v>24</v>
      </c>
      <c r="C38" s="24" t="s">
        <v>69</v>
      </c>
      <c r="D38" s="5" t="s">
        <v>38</v>
      </c>
      <c r="E38" s="88"/>
      <c r="F38" s="14"/>
      <c r="G38" s="143"/>
      <c r="H38" s="87"/>
      <c r="I38" s="15"/>
      <c r="J38" s="15"/>
      <c r="K38" s="109"/>
      <c r="L38" s="2"/>
    </row>
    <row r="39" spans="1:12" ht="12.6" customHeight="1">
      <c r="A39" s="160"/>
      <c r="B39" s="23" t="s">
        <v>251</v>
      </c>
      <c r="C39" s="24" t="s">
        <v>69</v>
      </c>
      <c r="D39" s="5" t="s">
        <v>38</v>
      </c>
      <c r="E39" s="88"/>
      <c r="F39" s="14"/>
      <c r="G39" s="143"/>
      <c r="H39" s="87"/>
      <c r="I39" s="15"/>
      <c r="J39" s="15"/>
      <c r="K39" s="109"/>
      <c r="L39" s="2"/>
    </row>
    <row r="40" spans="1:12" ht="12.6" customHeight="1">
      <c r="A40" s="160"/>
      <c r="B40" s="23" t="s">
        <v>92</v>
      </c>
      <c r="C40" s="24" t="s">
        <v>69</v>
      </c>
      <c r="D40" s="5" t="s">
        <v>182</v>
      </c>
      <c r="E40" s="112">
        <v>1.2</v>
      </c>
      <c r="F40" s="111">
        <v>1.4</v>
      </c>
      <c r="G40" s="143">
        <v>1.7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69</v>
      </c>
      <c r="D41" s="5" t="s">
        <v>72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69</v>
      </c>
      <c r="D42" s="5" t="s">
        <v>94</v>
      </c>
      <c r="E42" s="112">
        <v>1.2</v>
      </c>
      <c r="F42" s="111">
        <v>1.4</v>
      </c>
      <c r="G42" s="143">
        <v>1.7</v>
      </c>
      <c r="H42" s="87">
        <v>1.7</v>
      </c>
      <c r="I42" s="15">
        <v>1.2</v>
      </c>
      <c r="J42" s="110">
        <v>1.4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241</v>
      </c>
      <c r="D43" s="5" t="s">
        <v>66</v>
      </c>
      <c r="E43" s="88"/>
      <c r="F43" s="14"/>
      <c r="G43" s="143"/>
      <c r="H43" s="87"/>
      <c r="I43" s="15"/>
      <c r="J43" s="15"/>
      <c r="K43" s="109"/>
      <c r="L43" s="2"/>
    </row>
    <row r="44" spans="1:12" ht="12.6" customHeight="1">
      <c r="A44" s="160"/>
      <c r="B44" s="23" t="s">
        <v>49</v>
      </c>
      <c r="C44" s="24" t="s">
        <v>69</v>
      </c>
      <c r="D44" s="5" t="s">
        <v>342</v>
      </c>
      <c r="E44" s="88"/>
      <c r="F44" s="14"/>
      <c r="G44" s="143"/>
      <c r="H44" s="87"/>
      <c r="I44" s="15"/>
      <c r="J44" s="15"/>
      <c r="K44" s="109"/>
      <c r="L44" s="2"/>
    </row>
    <row r="45" spans="1:12" ht="12.6" customHeight="1">
      <c r="A45" s="161"/>
      <c r="B45" s="29" t="s">
        <v>341</v>
      </c>
      <c r="C45" s="30" t="s">
        <v>241</v>
      </c>
      <c r="D45" s="131" t="s">
        <v>40</v>
      </c>
      <c r="E45" s="85"/>
      <c r="F45" s="16"/>
      <c r="G45" s="145"/>
      <c r="H45" s="84"/>
      <c r="I45" s="41"/>
      <c r="J45" s="41"/>
      <c r="K45" s="108"/>
      <c r="L45" s="2"/>
    </row>
    <row r="46" spans="1:12" ht="12.6" customHeight="1">
      <c r="A46" s="159" t="s">
        <v>30</v>
      </c>
      <c r="B46" s="20" t="s">
        <v>78</v>
      </c>
      <c r="C46" s="21" t="s">
        <v>72</v>
      </c>
      <c r="D46" s="31" t="s">
        <v>43</v>
      </c>
      <c r="E46" s="83">
        <v>8.3000000000000007</v>
      </c>
      <c r="F46" s="82">
        <v>8.1999999999999993</v>
      </c>
      <c r="G46" s="146">
        <v>8.1999999999999993</v>
      </c>
      <c r="H46" s="81">
        <v>8.3000000000000007</v>
      </c>
      <c r="I46" s="80">
        <v>8.1999999999999993</v>
      </c>
      <c r="J46" s="80">
        <v>8.1999999999999993</v>
      </c>
      <c r="K46" s="79">
        <f>3-(COUNTIF(E46:G46,"&lt;=8.5")-COUNTIF(E46:G46,"&lt;6.5"))</f>
        <v>0</v>
      </c>
      <c r="L46" s="2"/>
    </row>
    <row r="47" spans="1:12" ht="12.6" customHeight="1">
      <c r="A47" s="160"/>
      <c r="B47" s="23" t="s">
        <v>340</v>
      </c>
      <c r="C47" s="24" t="s">
        <v>69</v>
      </c>
      <c r="D47" s="5" t="s">
        <v>339</v>
      </c>
      <c r="E47" s="75">
        <v>0.8</v>
      </c>
      <c r="F47" s="74">
        <v>0.5</v>
      </c>
      <c r="G47" s="136">
        <v>0.5</v>
      </c>
      <c r="H47" s="78">
        <v>0.8</v>
      </c>
      <c r="I47" s="77">
        <v>0.5</v>
      </c>
      <c r="J47" s="77">
        <v>0.6</v>
      </c>
      <c r="K47" s="67">
        <f>COUNTIF(E47:G47,"&gt;2")</f>
        <v>0</v>
      </c>
      <c r="L47" s="2"/>
    </row>
    <row r="48" spans="1:12" ht="12.6" customHeight="1">
      <c r="A48" s="160"/>
      <c r="B48" s="23" t="s">
        <v>338</v>
      </c>
      <c r="C48" s="24" t="s">
        <v>69</v>
      </c>
      <c r="D48" s="5" t="s">
        <v>182</v>
      </c>
      <c r="E48" s="75">
        <v>2.2999999999999998</v>
      </c>
      <c r="F48" s="74">
        <v>1.9</v>
      </c>
      <c r="G48" s="136">
        <v>2.2000000000000002</v>
      </c>
      <c r="H48" s="78">
        <v>2.2999999999999998</v>
      </c>
      <c r="I48" s="77">
        <v>1.9</v>
      </c>
      <c r="J48" s="77">
        <v>2.1</v>
      </c>
      <c r="K48" s="67"/>
      <c r="L48" s="2"/>
    </row>
    <row r="49" spans="1:12" ht="12.6" customHeight="1">
      <c r="A49" s="160"/>
      <c r="B49" s="23" t="s">
        <v>337</v>
      </c>
      <c r="C49" s="24" t="s">
        <v>108</v>
      </c>
      <c r="D49" s="5" t="s">
        <v>71</v>
      </c>
      <c r="E49" s="56" t="s">
        <v>118</v>
      </c>
      <c r="F49" s="9">
        <v>1</v>
      </c>
      <c r="G49" s="140" t="s">
        <v>118</v>
      </c>
      <c r="H49" s="55">
        <v>1</v>
      </c>
      <c r="I49" s="48" t="s">
        <v>118</v>
      </c>
      <c r="J49" s="48">
        <v>1</v>
      </c>
      <c r="K49" s="67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69</v>
      </c>
      <c r="D50" s="5" t="s">
        <v>67</v>
      </c>
      <c r="E50" s="75">
        <v>10.6</v>
      </c>
      <c r="F50" s="74">
        <v>8.6999999999999993</v>
      </c>
      <c r="G50" s="136">
        <v>12.4</v>
      </c>
      <c r="H50" s="78">
        <v>12.4</v>
      </c>
      <c r="I50" s="77">
        <v>8.6999999999999993</v>
      </c>
      <c r="J50" s="77">
        <v>10.6</v>
      </c>
      <c r="K50" s="67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280</v>
      </c>
      <c r="D51" s="5" t="s">
        <v>44</v>
      </c>
      <c r="E51" s="56">
        <v>170</v>
      </c>
      <c r="F51" s="9">
        <v>7900</v>
      </c>
      <c r="G51" s="140">
        <v>490</v>
      </c>
      <c r="H51" s="55">
        <v>7900</v>
      </c>
      <c r="I51" s="48">
        <v>170</v>
      </c>
      <c r="J51" s="48">
        <v>2900</v>
      </c>
      <c r="K51" s="67">
        <f>COUNTIF(E51:G51,"&gt;1000")</f>
        <v>1</v>
      </c>
      <c r="L51" s="2"/>
    </row>
    <row r="52" spans="1:12" ht="12.6" customHeight="1">
      <c r="A52" s="160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241</v>
      </c>
      <c r="D53" s="5" t="s">
        <v>72</v>
      </c>
      <c r="E53" s="75">
        <v>1.3</v>
      </c>
      <c r="F53" s="74">
        <v>1.6</v>
      </c>
      <c r="G53" s="136">
        <v>2</v>
      </c>
      <c r="H53" s="78">
        <v>2</v>
      </c>
      <c r="I53" s="77">
        <v>1.3</v>
      </c>
      <c r="J53" s="77">
        <v>1.6</v>
      </c>
      <c r="K53" s="67"/>
      <c r="L53" s="2"/>
    </row>
    <row r="54" spans="1:12" ht="12.6" customHeight="1">
      <c r="A54" s="160"/>
      <c r="B54" s="23" t="s">
        <v>29</v>
      </c>
      <c r="C54" s="24" t="s">
        <v>69</v>
      </c>
      <c r="D54" s="5" t="s">
        <v>336</v>
      </c>
      <c r="E54" s="70">
        <v>3.7999999999999999E-2</v>
      </c>
      <c r="F54" s="69">
        <v>6.9000000000000006E-2</v>
      </c>
      <c r="G54" s="140">
        <v>9.9000000000000005E-2</v>
      </c>
      <c r="H54" s="55">
        <v>9.9000000000000005E-2</v>
      </c>
      <c r="I54" s="68">
        <v>3.7999999999999999E-2</v>
      </c>
      <c r="J54" s="68">
        <v>6.9000000000000006E-2</v>
      </c>
      <c r="K54" s="67"/>
      <c r="L54" s="2"/>
    </row>
    <row r="55" spans="1:12" ht="12.6" customHeight="1">
      <c r="A55" s="160"/>
      <c r="B55" s="23" t="s">
        <v>73</v>
      </c>
      <c r="C55" s="24" t="s">
        <v>305</v>
      </c>
      <c r="D55" s="5" t="s">
        <v>104</v>
      </c>
      <c r="E55" s="56"/>
      <c r="F55" s="9"/>
      <c r="G55" s="140"/>
      <c r="H55" s="55"/>
      <c r="I55" s="48"/>
      <c r="J55" s="48"/>
      <c r="K55" s="108"/>
      <c r="L55" s="2"/>
    </row>
    <row r="56" spans="1:12" ht="12.6" customHeight="1">
      <c r="A56" s="159" t="s">
        <v>36</v>
      </c>
      <c r="B56" s="20" t="s">
        <v>31</v>
      </c>
      <c r="C56" s="21" t="s">
        <v>241</v>
      </c>
      <c r="D56" s="22" t="s">
        <v>72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0"/>
      <c r="B57" s="23" t="s">
        <v>335</v>
      </c>
      <c r="C57" s="24" t="s">
        <v>69</v>
      </c>
      <c r="D57" s="5" t="s">
        <v>72</v>
      </c>
      <c r="E57" s="63"/>
      <c r="F57" s="6"/>
      <c r="G57" s="139"/>
      <c r="H57" s="62"/>
      <c r="I57" s="10"/>
      <c r="J57" s="10"/>
      <c r="K57" s="17"/>
      <c r="L57" s="2"/>
    </row>
    <row r="58" spans="1:12" ht="12.6" customHeight="1">
      <c r="A58" s="160"/>
      <c r="B58" s="23" t="s">
        <v>32</v>
      </c>
      <c r="C58" s="24" t="s">
        <v>69</v>
      </c>
      <c r="D58" s="5" t="s">
        <v>182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0"/>
      <c r="B59" s="23" t="s">
        <v>33</v>
      </c>
      <c r="C59" s="24" t="s">
        <v>108</v>
      </c>
      <c r="D59" s="5" t="s">
        <v>240</v>
      </c>
      <c r="E59" s="63"/>
      <c r="F59" s="6"/>
      <c r="G59" s="139"/>
      <c r="H59" s="62"/>
      <c r="I59" s="10"/>
      <c r="J59" s="10"/>
      <c r="K59" s="17"/>
      <c r="L59" s="2"/>
    </row>
    <row r="60" spans="1:12" ht="12.6" customHeight="1">
      <c r="A60" s="160"/>
      <c r="B60" s="23" t="s">
        <v>113</v>
      </c>
      <c r="C60" s="24" t="s">
        <v>69</v>
      </c>
      <c r="D60" s="5" t="s">
        <v>72</v>
      </c>
      <c r="E60" s="63"/>
      <c r="F60" s="6"/>
      <c r="G60" s="139"/>
      <c r="H60" s="62"/>
      <c r="I60" s="10"/>
      <c r="J60" s="10"/>
      <c r="K60" s="17"/>
      <c r="L60" s="2"/>
    </row>
    <row r="61" spans="1:12" ht="12.6" customHeight="1">
      <c r="A61" s="161"/>
      <c r="B61" s="25" t="s">
        <v>112</v>
      </c>
      <c r="C61" s="26" t="s">
        <v>69</v>
      </c>
      <c r="D61" s="27" t="s">
        <v>72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69</v>
      </c>
      <c r="D62" s="35" t="s">
        <v>72</v>
      </c>
      <c r="E62" s="59" t="s">
        <v>110</v>
      </c>
      <c r="F62" s="58" t="s">
        <v>110</v>
      </c>
      <c r="G62" s="147" t="s">
        <v>110</v>
      </c>
      <c r="H62" s="57" t="s">
        <v>110</v>
      </c>
      <c r="I62" s="50" t="s">
        <v>110</v>
      </c>
      <c r="J62" s="50" t="s">
        <v>110</v>
      </c>
      <c r="K62" s="45"/>
      <c r="L62" s="114"/>
    </row>
    <row r="63" spans="1:12" ht="12.6" customHeight="1">
      <c r="A63" s="163"/>
      <c r="B63" s="23" t="s">
        <v>56</v>
      </c>
      <c r="C63" s="24" t="s">
        <v>241</v>
      </c>
      <c r="D63" s="5" t="s">
        <v>72</v>
      </c>
      <c r="E63" s="70">
        <v>2.1999999999999999E-2</v>
      </c>
      <c r="F63" s="69">
        <v>6.3E-2</v>
      </c>
      <c r="G63" s="150">
        <v>9.2999999999999999E-2</v>
      </c>
      <c r="H63" s="55">
        <v>9.2999999999999999E-2</v>
      </c>
      <c r="I63" s="48">
        <v>2.1999999999999999E-2</v>
      </c>
      <c r="J63" s="68">
        <v>5.8999999999999997E-2</v>
      </c>
      <c r="K63" s="49"/>
      <c r="L63" s="2"/>
    </row>
    <row r="64" spans="1:12" ht="12.6" customHeight="1" thickBot="1">
      <c r="A64" s="164"/>
      <c r="B64" s="36" t="s">
        <v>35</v>
      </c>
      <c r="C64" s="37" t="s">
        <v>69</v>
      </c>
      <c r="D64" s="38" t="s">
        <v>240</v>
      </c>
      <c r="E64" s="54"/>
      <c r="F64" s="18"/>
      <c r="G64" s="148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334</v>
      </c>
      <c r="B65" s="4"/>
    </row>
    <row r="66" spans="1:2">
      <c r="A66" s="51" t="s">
        <v>102</v>
      </c>
    </row>
    <row r="67" spans="1:2">
      <c r="A67" s="51" t="s">
        <v>302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178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177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0.44791666666666669</v>
      </c>
      <c r="F5" s="101">
        <v>0.4861111111111111</v>
      </c>
      <c r="G5" s="134">
        <v>0.46527777777777773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139</v>
      </c>
      <c r="D6" s="22" t="s">
        <v>149</v>
      </c>
      <c r="E6" s="65" t="s">
        <v>253</v>
      </c>
      <c r="F6" s="7" t="s">
        <v>253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141</v>
      </c>
      <c r="D7" s="5" t="s">
        <v>72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176</v>
      </c>
      <c r="D8" s="5" t="s">
        <v>139</v>
      </c>
      <c r="E8" s="100">
        <v>0.33</v>
      </c>
      <c r="F8" s="99">
        <v>0.13</v>
      </c>
      <c r="G8" s="137">
        <v>0.11</v>
      </c>
      <c r="H8" s="98">
        <v>0.33</v>
      </c>
      <c r="I8" s="97">
        <v>0.11</v>
      </c>
      <c r="J8" s="97">
        <v>0.19000000000000003</v>
      </c>
      <c r="K8" s="17"/>
      <c r="L8" s="2"/>
    </row>
    <row r="9" spans="1:12" ht="12.6" customHeight="1">
      <c r="A9" s="160"/>
      <c r="B9" s="23" t="s">
        <v>3</v>
      </c>
      <c r="C9" s="24" t="s">
        <v>175</v>
      </c>
      <c r="D9" s="5" t="s">
        <v>139</v>
      </c>
      <c r="E9" s="100">
        <v>6.6000000000000003E-2</v>
      </c>
      <c r="F9" s="99">
        <v>0.05</v>
      </c>
      <c r="G9" s="137">
        <v>0.05</v>
      </c>
      <c r="H9" s="98">
        <v>6.6000000000000003E-2</v>
      </c>
      <c r="I9" s="97">
        <v>0.05</v>
      </c>
      <c r="J9" s="97">
        <v>5.5E-2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139</v>
      </c>
      <c r="E10" s="63">
        <v>0.13</v>
      </c>
      <c r="F10" s="6">
        <v>0.27</v>
      </c>
      <c r="G10" s="139">
        <v>0.11</v>
      </c>
      <c r="H10" s="115">
        <v>0.27</v>
      </c>
      <c r="I10" s="94">
        <v>0.11</v>
      </c>
      <c r="J10" s="94">
        <v>0.17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139</v>
      </c>
      <c r="E11" s="56">
        <v>0.06</v>
      </c>
      <c r="F11" s="9">
        <v>0.09</v>
      </c>
      <c r="G11" s="140">
        <v>0.02</v>
      </c>
      <c r="H11" s="119">
        <v>0.09</v>
      </c>
      <c r="I11" s="71">
        <v>0.02</v>
      </c>
      <c r="J11" s="71">
        <v>0.06</v>
      </c>
      <c r="K11" s="49"/>
      <c r="L11" s="2"/>
    </row>
    <row r="12" spans="1:12" ht="12.6" customHeight="1">
      <c r="A12" s="160"/>
      <c r="B12" s="23" t="s">
        <v>6</v>
      </c>
      <c r="C12" s="24" t="s">
        <v>174</v>
      </c>
      <c r="D12" s="5" t="s">
        <v>137</v>
      </c>
      <c r="E12" s="75">
        <v>24.1</v>
      </c>
      <c r="F12" s="74">
        <v>31.6</v>
      </c>
      <c r="G12" s="136">
        <v>15.8</v>
      </c>
      <c r="H12" s="78">
        <v>31.6</v>
      </c>
      <c r="I12" s="77">
        <v>15.8</v>
      </c>
      <c r="J12" s="77">
        <v>23.8</v>
      </c>
      <c r="K12" s="49"/>
      <c r="L12" s="2"/>
    </row>
    <row r="13" spans="1:12" ht="12.6" customHeight="1">
      <c r="A13" s="160"/>
      <c r="B13" s="23" t="s">
        <v>7</v>
      </c>
      <c r="C13" s="24" t="s">
        <v>138</v>
      </c>
      <c r="D13" s="5" t="s">
        <v>72</v>
      </c>
      <c r="E13" s="75">
        <v>18.100000000000001</v>
      </c>
      <c r="F13" s="74">
        <v>22.8</v>
      </c>
      <c r="G13" s="136">
        <v>16.100000000000001</v>
      </c>
      <c r="H13" s="78">
        <v>22.8</v>
      </c>
      <c r="I13" s="77">
        <v>16.100000000000001</v>
      </c>
      <c r="J13" s="77">
        <v>19.000000000000004</v>
      </c>
      <c r="K13" s="49"/>
      <c r="L13" s="2"/>
    </row>
    <row r="14" spans="1:12" ht="12.6" customHeight="1">
      <c r="A14" s="160"/>
      <c r="B14" s="23" t="s">
        <v>8</v>
      </c>
      <c r="C14" s="24" t="s">
        <v>137</v>
      </c>
      <c r="D14" s="5" t="s">
        <v>137</v>
      </c>
      <c r="E14" s="63" t="s">
        <v>136</v>
      </c>
      <c r="F14" s="6" t="s">
        <v>136</v>
      </c>
      <c r="G14" s="139" t="s">
        <v>136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149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0"/>
      <c r="B16" s="23" t="s">
        <v>10</v>
      </c>
      <c r="C16" s="24" t="s">
        <v>149</v>
      </c>
      <c r="D16" s="5" t="s">
        <v>149</v>
      </c>
      <c r="E16" s="63" t="s">
        <v>134</v>
      </c>
      <c r="F16" s="6" t="s">
        <v>134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149</v>
      </c>
      <c r="D17" s="27" t="s">
        <v>132</v>
      </c>
      <c r="E17" s="61" t="s">
        <v>131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173</v>
      </c>
      <c r="C18" s="21" t="s">
        <v>148</v>
      </c>
      <c r="D18" s="22" t="s">
        <v>65</v>
      </c>
      <c r="E18" s="93"/>
      <c r="F18" s="13" t="s">
        <v>125</v>
      </c>
      <c r="G18" s="142"/>
      <c r="H18" s="92" t="s">
        <v>125</v>
      </c>
      <c r="I18" s="40" t="s">
        <v>125</v>
      </c>
      <c r="J18" s="40" t="s">
        <v>125</v>
      </c>
      <c r="K18" s="113">
        <f>COUNTIF(E18:G18,"&gt;0.003")</f>
        <v>0</v>
      </c>
      <c r="L18" s="2"/>
    </row>
    <row r="19" spans="1:12" ht="12.6" customHeight="1">
      <c r="A19" s="160"/>
      <c r="B19" s="23" t="s">
        <v>46</v>
      </c>
      <c r="C19" s="24" t="s">
        <v>148</v>
      </c>
      <c r="D19" s="28" t="s">
        <v>39</v>
      </c>
      <c r="E19" s="88"/>
      <c r="F19" s="14" t="s">
        <v>114</v>
      </c>
      <c r="G19" s="143"/>
      <c r="H19" s="87" t="s">
        <v>114</v>
      </c>
      <c r="I19" s="15" t="s">
        <v>114</v>
      </c>
      <c r="J19" s="15" t="s">
        <v>114</v>
      </c>
      <c r="K19" s="109">
        <f>COUNTIF(E19:G19,"&gt;0")</f>
        <v>0</v>
      </c>
      <c r="L19" s="2"/>
    </row>
    <row r="20" spans="1:12" ht="12.6" customHeight="1">
      <c r="A20" s="160"/>
      <c r="B20" s="23" t="s">
        <v>172</v>
      </c>
      <c r="C20" s="24" t="s">
        <v>148</v>
      </c>
      <c r="D20" s="5" t="s">
        <v>38</v>
      </c>
      <c r="E20" s="88"/>
      <c r="F20" s="14" t="s">
        <v>123</v>
      </c>
      <c r="G20" s="143"/>
      <c r="H20" s="87" t="s">
        <v>123</v>
      </c>
      <c r="I20" s="15" t="s">
        <v>123</v>
      </c>
      <c r="J20" s="15" t="s">
        <v>123</v>
      </c>
      <c r="K20" s="109">
        <f>COUNTIF(E20:G20,"&gt;0.01")</f>
        <v>0</v>
      </c>
      <c r="L20" s="2"/>
    </row>
    <row r="21" spans="1:12" ht="12.6" customHeight="1">
      <c r="A21" s="160"/>
      <c r="B21" s="23" t="s">
        <v>128</v>
      </c>
      <c r="C21" s="24" t="s">
        <v>148</v>
      </c>
      <c r="D21" s="5" t="s">
        <v>40</v>
      </c>
      <c r="E21" s="88"/>
      <c r="F21" s="14" t="s">
        <v>120</v>
      </c>
      <c r="G21" s="143"/>
      <c r="H21" s="87" t="s">
        <v>120</v>
      </c>
      <c r="I21" s="15" t="s">
        <v>120</v>
      </c>
      <c r="J21" s="15" t="s">
        <v>120</v>
      </c>
      <c r="K21" s="109">
        <f>COUNTIF(E21:G21,"&gt;0.05")</f>
        <v>0</v>
      </c>
      <c r="L21" s="2"/>
    </row>
    <row r="22" spans="1:12" ht="12.6" customHeight="1">
      <c r="A22" s="160"/>
      <c r="B22" s="23" t="s">
        <v>47</v>
      </c>
      <c r="C22" s="24" t="s">
        <v>148</v>
      </c>
      <c r="D22" s="5" t="s">
        <v>38</v>
      </c>
      <c r="E22" s="88"/>
      <c r="F22" s="14" t="s">
        <v>123</v>
      </c>
      <c r="G22" s="143"/>
      <c r="H22" s="87" t="s">
        <v>123</v>
      </c>
      <c r="I22" s="15" t="s">
        <v>123</v>
      </c>
      <c r="J22" s="15" t="s">
        <v>123</v>
      </c>
      <c r="K22" s="109">
        <f>COUNTIF(E22:G22,"&gt;0.01")</f>
        <v>0</v>
      </c>
      <c r="L22" s="2"/>
    </row>
    <row r="23" spans="1:12" ht="12.6" customHeight="1">
      <c r="A23" s="160"/>
      <c r="B23" s="23" t="s">
        <v>171</v>
      </c>
      <c r="C23" s="24" t="s">
        <v>148</v>
      </c>
      <c r="D23" s="5" t="s">
        <v>61</v>
      </c>
      <c r="E23" s="88"/>
      <c r="F23" s="14" t="s">
        <v>123</v>
      </c>
      <c r="G23" s="143"/>
      <c r="H23" s="87" t="s">
        <v>123</v>
      </c>
      <c r="I23" s="15" t="s">
        <v>123</v>
      </c>
      <c r="J23" s="15" t="s">
        <v>123</v>
      </c>
      <c r="K23" s="109">
        <f>COUNTIF(E23:G23,"&gt;0.0005")</f>
        <v>0</v>
      </c>
      <c r="L23" s="2"/>
    </row>
    <row r="24" spans="1:12" ht="12.6" customHeight="1">
      <c r="A24" s="160"/>
      <c r="B24" s="23" t="s">
        <v>170</v>
      </c>
      <c r="C24" s="24" t="s">
        <v>148</v>
      </c>
      <c r="D24" s="28" t="s">
        <v>39</v>
      </c>
      <c r="E24" s="88"/>
      <c r="F24" s="14" t="s">
        <v>123</v>
      </c>
      <c r="G24" s="143"/>
      <c r="H24" s="87" t="s">
        <v>123</v>
      </c>
      <c r="I24" s="15" t="s">
        <v>123</v>
      </c>
      <c r="J24" s="15" t="s">
        <v>123</v>
      </c>
      <c r="K24" s="109">
        <f>COUNTIF(E24:G24,"&gt;0")</f>
        <v>0</v>
      </c>
      <c r="L24" s="2"/>
    </row>
    <row r="25" spans="1:12" ht="12.6" customHeight="1">
      <c r="A25" s="160"/>
      <c r="B25" s="23" t="s">
        <v>12</v>
      </c>
      <c r="C25" s="24" t="s">
        <v>148</v>
      </c>
      <c r="D25" s="5" t="s">
        <v>41</v>
      </c>
      <c r="E25" s="88"/>
      <c r="F25" s="14" t="s">
        <v>124</v>
      </c>
      <c r="G25" s="143"/>
      <c r="H25" s="87" t="s">
        <v>124</v>
      </c>
      <c r="I25" s="15" t="s">
        <v>124</v>
      </c>
      <c r="J25" s="15" t="s">
        <v>124</v>
      </c>
      <c r="K25" s="109">
        <f>COUNTIF(E25:G25,"&gt;0.02")</f>
        <v>0</v>
      </c>
      <c r="L25" s="2"/>
    </row>
    <row r="26" spans="1:12" ht="12.6" customHeight="1">
      <c r="A26" s="160"/>
      <c r="B26" s="23" t="s">
        <v>13</v>
      </c>
      <c r="C26" s="24" t="s">
        <v>148</v>
      </c>
      <c r="D26" s="5" t="s">
        <v>45</v>
      </c>
      <c r="E26" s="88"/>
      <c r="F26" s="14" t="s">
        <v>124</v>
      </c>
      <c r="G26" s="143"/>
      <c r="H26" s="87" t="s">
        <v>124</v>
      </c>
      <c r="I26" s="15" t="s">
        <v>124</v>
      </c>
      <c r="J26" s="15" t="s">
        <v>124</v>
      </c>
      <c r="K26" s="109">
        <f>COUNTIF(E26:G26,"&gt;0.002")</f>
        <v>0</v>
      </c>
      <c r="L26" s="2"/>
    </row>
    <row r="27" spans="1:12" ht="12.6" customHeight="1">
      <c r="A27" s="160"/>
      <c r="B27" s="23" t="s">
        <v>14</v>
      </c>
      <c r="C27" s="24" t="s">
        <v>148</v>
      </c>
      <c r="D27" s="5" t="s">
        <v>62</v>
      </c>
      <c r="E27" s="88"/>
      <c r="F27" s="14" t="s">
        <v>124</v>
      </c>
      <c r="G27" s="143"/>
      <c r="H27" s="87" t="s">
        <v>124</v>
      </c>
      <c r="I27" s="15" t="s">
        <v>124</v>
      </c>
      <c r="J27" s="15" t="s">
        <v>124</v>
      </c>
      <c r="K27" s="109">
        <f>COUNTIF(E27:G27,"&gt;0.004")</f>
        <v>0</v>
      </c>
      <c r="L27" s="2"/>
    </row>
    <row r="28" spans="1:12" ht="12.6" customHeight="1">
      <c r="A28" s="160"/>
      <c r="B28" s="23" t="s">
        <v>15</v>
      </c>
      <c r="C28" s="24" t="s">
        <v>148</v>
      </c>
      <c r="D28" s="5" t="s">
        <v>58</v>
      </c>
      <c r="E28" s="88"/>
      <c r="F28" s="14" t="s">
        <v>124</v>
      </c>
      <c r="G28" s="143"/>
      <c r="H28" s="87" t="s">
        <v>124</v>
      </c>
      <c r="I28" s="15" t="s">
        <v>124</v>
      </c>
      <c r="J28" s="15" t="s">
        <v>124</v>
      </c>
      <c r="K28" s="109">
        <f>COUNTIF(E28:G28,"&gt;0.1")</f>
        <v>0</v>
      </c>
      <c r="L28" s="2"/>
    </row>
    <row r="29" spans="1:12" ht="12.6" customHeight="1">
      <c r="A29" s="160"/>
      <c r="B29" s="23" t="s">
        <v>169</v>
      </c>
      <c r="C29" s="24" t="s">
        <v>148</v>
      </c>
      <c r="D29" s="5" t="s">
        <v>42</v>
      </c>
      <c r="E29" s="88"/>
      <c r="F29" s="14" t="s">
        <v>124</v>
      </c>
      <c r="G29" s="143"/>
      <c r="H29" s="87" t="s">
        <v>124</v>
      </c>
      <c r="I29" s="15" t="s">
        <v>124</v>
      </c>
      <c r="J29" s="15" t="s">
        <v>124</v>
      </c>
      <c r="K29" s="109">
        <f>COUNTIF(E29:G29,"&gt;0.04")</f>
        <v>0</v>
      </c>
      <c r="L29" s="2"/>
    </row>
    <row r="30" spans="1:12" ht="12.6" customHeight="1">
      <c r="A30" s="160"/>
      <c r="B30" s="23" t="s">
        <v>16</v>
      </c>
      <c r="C30" s="24" t="s">
        <v>148</v>
      </c>
      <c r="D30" s="5" t="s">
        <v>60</v>
      </c>
      <c r="E30" s="88"/>
      <c r="F30" s="14" t="s">
        <v>124</v>
      </c>
      <c r="G30" s="143"/>
      <c r="H30" s="87" t="s">
        <v>124</v>
      </c>
      <c r="I30" s="15" t="s">
        <v>124</v>
      </c>
      <c r="J30" s="15" t="s">
        <v>124</v>
      </c>
      <c r="K30" s="109">
        <f>COUNTIF(E30:G30,"&gt;1")</f>
        <v>0</v>
      </c>
      <c r="L30" s="2"/>
    </row>
    <row r="31" spans="1:12" ht="12.6" customHeight="1">
      <c r="A31" s="160"/>
      <c r="B31" s="23" t="s">
        <v>17</v>
      </c>
      <c r="C31" s="24" t="s">
        <v>69</v>
      </c>
      <c r="D31" s="5" t="s">
        <v>63</v>
      </c>
      <c r="E31" s="88"/>
      <c r="F31" s="14" t="s">
        <v>124</v>
      </c>
      <c r="G31" s="143"/>
      <c r="H31" s="87" t="s">
        <v>124</v>
      </c>
      <c r="I31" s="15" t="s">
        <v>124</v>
      </c>
      <c r="J31" s="15" t="s">
        <v>124</v>
      </c>
      <c r="K31" s="109">
        <f>COUNTIF(E31:G31,"&gt;0.006")</f>
        <v>0</v>
      </c>
      <c r="L31" s="2"/>
    </row>
    <row r="32" spans="1:12" ht="12.6" customHeight="1">
      <c r="A32" s="160"/>
      <c r="B32" s="23" t="s">
        <v>18</v>
      </c>
      <c r="C32" s="24" t="s">
        <v>148</v>
      </c>
      <c r="D32" s="5" t="s">
        <v>38</v>
      </c>
      <c r="E32" s="88"/>
      <c r="F32" s="14" t="s">
        <v>124</v>
      </c>
      <c r="G32" s="143"/>
      <c r="H32" s="87" t="s">
        <v>124</v>
      </c>
      <c r="I32" s="15" t="s">
        <v>124</v>
      </c>
      <c r="J32" s="15" t="s">
        <v>124</v>
      </c>
      <c r="K32" s="109">
        <f>COUNTIF(E32:G32,"&gt;0.01")</f>
        <v>0</v>
      </c>
      <c r="L32" s="2"/>
    </row>
    <row r="33" spans="1:12" ht="12.6" customHeight="1">
      <c r="A33" s="160"/>
      <c r="B33" s="23" t="s">
        <v>19</v>
      </c>
      <c r="C33" s="24" t="s">
        <v>148</v>
      </c>
      <c r="D33" s="5" t="s">
        <v>38</v>
      </c>
      <c r="E33" s="88"/>
      <c r="F33" s="14" t="s">
        <v>124</v>
      </c>
      <c r="G33" s="143"/>
      <c r="H33" s="87" t="s">
        <v>124</v>
      </c>
      <c r="I33" s="15" t="s">
        <v>124</v>
      </c>
      <c r="J33" s="15" t="s">
        <v>124</v>
      </c>
      <c r="K33" s="109">
        <f>COUNTIF(E33:G33,"&gt;0.01")</f>
        <v>0</v>
      </c>
      <c r="L33" s="2"/>
    </row>
    <row r="34" spans="1:12" ht="12.6" customHeight="1">
      <c r="A34" s="160"/>
      <c r="B34" s="23" t="s">
        <v>20</v>
      </c>
      <c r="C34" s="24" t="s">
        <v>148</v>
      </c>
      <c r="D34" s="5" t="s">
        <v>64</v>
      </c>
      <c r="E34" s="88"/>
      <c r="F34" s="14" t="s">
        <v>126</v>
      </c>
      <c r="G34" s="143"/>
      <c r="H34" s="87" t="s">
        <v>126</v>
      </c>
      <c r="I34" s="15" t="s">
        <v>126</v>
      </c>
      <c r="J34" s="15" t="s">
        <v>126</v>
      </c>
      <c r="K34" s="109">
        <f>COUNTIF(E34:G34,"&gt;0.002")</f>
        <v>0</v>
      </c>
      <c r="L34" s="2"/>
    </row>
    <row r="35" spans="1:12" ht="12.6" customHeight="1">
      <c r="A35" s="160"/>
      <c r="B35" s="23" t="s">
        <v>21</v>
      </c>
      <c r="C35" s="24" t="s">
        <v>148</v>
      </c>
      <c r="D35" s="5" t="s">
        <v>63</v>
      </c>
      <c r="E35" s="88"/>
      <c r="F35" s="14" t="s">
        <v>123</v>
      </c>
      <c r="G35" s="143"/>
      <c r="H35" s="87" t="s">
        <v>123</v>
      </c>
      <c r="I35" s="15" t="s">
        <v>123</v>
      </c>
      <c r="J35" s="15" t="s">
        <v>123</v>
      </c>
      <c r="K35" s="109">
        <f>COUNTIF(E35:G35,"&gt;0.006")</f>
        <v>0</v>
      </c>
      <c r="L35" s="2"/>
    </row>
    <row r="36" spans="1:12" ht="12.6" customHeight="1">
      <c r="A36" s="160"/>
      <c r="B36" s="23" t="s">
        <v>22</v>
      </c>
      <c r="C36" s="24" t="s">
        <v>148</v>
      </c>
      <c r="D36" s="5" t="s">
        <v>65</v>
      </c>
      <c r="E36" s="88"/>
      <c r="F36" s="14" t="s">
        <v>125</v>
      </c>
      <c r="G36" s="143"/>
      <c r="H36" s="87" t="s">
        <v>125</v>
      </c>
      <c r="I36" s="15" t="s">
        <v>125</v>
      </c>
      <c r="J36" s="15" t="s">
        <v>125</v>
      </c>
      <c r="K36" s="109">
        <f>COUNTIF(E36:G36,"&gt;0.003")</f>
        <v>0</v>
      </c>
      <c r="L36" s="2"/>
    </row>
    <row r="37" spans="1:12" ht="12.6" customHeight="1">
      <c r="A37" s="160"/>
      <c r="B37" s="23" t="s">
        <v>23</v>
      </c>
      <c r="C37" s="24" t="s">
        <v>148</v>
      </c>
      <c r="D37" s="5" t="s">
        <v>41</v>
      </c>
      <c r="E37" s="88"/>
      <c r="F37" s="14" t="s">
        <v>125</v>
      </c>
      <c r="G37" s="143"/>
      <c r="H37" s="87" t="s">
        <v>125</v>
      </c>
      <c r="I37" s="15" t="s">
        <v>125</v>
      </c>
      <c r="J37" s="15" t="s">
        <v>125</v>
      </c>
      <c r="K37" s="109">
        <f>COUNTIF(E37:G37,"&gt;0.02")</f>
        <v>0</v>
      </c>
      <c r="L37" s="2"/>
    </row>
    <row r="38" spans="1:12" ht="12.6" customHeight="1">
      <c r="A38" s="160"/>
      <c r="B38" s="23" t="s">
        <v>24</v>
      </c>
      <c r="C38" s="24" t="s">
        <v>168</v>
      </c>
      <c r="D38" s="5" t="s">
        <v>38</v>
      </c>
      <c r="E38" s="88"/>
      <c r="F38" s="14" t="s">
        <v>124</v>
      </c>
      <c r="G38" s="143"/>
      <c r="H38" s="87" t="s">
        <v>124</v>
      </c>
      <c r="I38" s="15" t="s">
        <v>124</v>
      </c>
      <c r="J38" s="15" t="s">
        <v>124</v>
      </c>
      <c r="K38" s="109">
        <f>COUNTIF(E38:G38,"&gt;0.01")</f>
        <v>0</v>
      </c>
      <c r="L38" s="2"/>
    </row>
    <row r="39" spans="1:12" ht="12.6" customHeight="1">
      <c r="A39" s="160"/>
      <c r="B39" s="23" t="s">
        <v>167</v>
      </c>
      <c r="C39" s="24" t="s">
        <v>148</v>
      </c>
      <c r="D39" s="5" t="s">
        <v>38</v>
      </c>
      <c r="E39" s="88"/>
      <c r="F39" s="14" t="s">
        <v>123</v>
      </c>
      <c r="G39" s="143"/>
      <c r="H39" s="87" t="s">
        <v>123</v>
      </c>
      <c r="I39" s="15" t="s">
        <v>123</v>
      </c>
      <c r="J39" s="15" t="s">
        <v>123</v>
      </c>
      <c r="K39" s="109">
        <f>COUNTIF(E39:G39,"&gt;0.01")</f>
        <v>0</v>
      </c>
      <c r="L39" s="2"/>
    </row>
    <row r="40" spans="1:12" ht="12.6" customHeight="1">
      <c r="A40" s="160"/>
      <c r="B40" s="23" t="s">
        <v>166</v>
      </c>
      <c r="C40" s="24" t="s">
        <v>69</v>
      </c>
      <c r="D40" s="5" t="s">
        <v>149</v>
      </c>
      <c r="E40" s="112">
        <v>2.2000000000000002</v>
      </c>
      <c r="F40" s="111">
        <v>1.8</v>
      </c>
      <c r="G40" s="143">
        <v>2.6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148</v>
      </c>
      <c r="D41" s="5" t="s">
        <v>149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148</v>
      </c>
      <c r="D42" s="5" t="s">
        <v>165</v>
      </c>
      <c r="E42" s="112">
        <v>2.2000000000000002</v>
      </c>
      <c r="F42" s="111">
        <v>1.8</v>
      </c>
      <c r="G42" s="143">
        <v>2.6</v>
      </c>
      <c r="H42" s="118">
        <v>2.6</v>
      </c>
      <c r="I42" s="15">
        <v>1.8</v>
      </c>
      <c r="J42" s="110">
        <v>2.1999999999999997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148</v>
      </c>
      <c r="D43" s="5" t="s">
        <v>66</v>
      </c>
      <c r="E43" s="88"/>
      <c r="F43" s="14" t="s">
        <v>121</v>
      </c>
      <c r="G43" s="143"/>
      <c r="H43" s="87" t="s">
        <v>121</v>
      </c>
      <c r="I43" s="15" t="s">
        <v>121</v>
      </c>
      <c r="J43" s="15" t="s">
        <v>121</v>
      </c>
      <c r="K43" s="109">
        <f>COUNTIF(E43:G43,"&gt;0.8")</f>
        <v>0</v>
      </c>
      <c r="L43" s="2"/>
    </row>
    <row r="44" spans="1:12" ht="12.6" customHeight="1">
      <c r="A44" s="160"/>
      <c r="B44" s="23" t="s">
        <v>49</v>
      </c>
      <c r="C44" s="24" t="s">
        <v>148</v>
      </c>
      <c r="D44" s="5" t="s">
        <v>164</v>
      </c>
      <c r="E44" s="88"/>
      <c r="F44" s="14" t="s">
        <v>120</v>
      </c>
      <c r="G44" s="143"/>
      <c r="H44" s="87" t="s">
        <v>120</v>
      </c>
      <c r="I44" s="15" t="s">
        <v>120</v>
      </c>
      <c r="J44" s="15" t="s">
        <v>120</v>
      </c>
      <c r="K44" s="109">
        <f>COUNTIF(E44:G44,"&gt;1")</f>
        <v>0</v>
      </c>
      <c r="L44" s="2"/>
    </row>
    <row r="45" spans="1:12" ht="12.6" customHeight="1">
      <c r="A45" s="161"/>
      <c r="B45" s="29" t="s">
        <v>163</v>
      </c>
      <c r="C45" s="30" t="s">
        <v>148</v>
      </c>
      <c r="D45" s="131" t="s">
        <v>40</v>
      </c>
      <c r="E45" s="85"/>
      <c r="F45" s="16" t="s">
        <v>109</v>
      </c>
      <c r="G45" s="145"/>
      <c r="H45" s="84" t="s">
        <v>109</v>
      </c>
      <c r="I45" s="41" t="s">
        <v>109</v>
      </c>
      <c r="J45" s="41" t="s">
        <v>109</v>
      </c>
      <c r="K45" s="108">
        <f>COUNTIF(E45:G45,"&gt;0.05")</f>
        <v>0</v>
      </c>
      <c r="L45" s="2"/>
    </row>
    <row r="46" spans="1:12" ht="12.6" customHeight="1">
      <c r="A46" s="159" t="s">
        <v>30</v>
      </c>
      <c r="B46" s="20" t="s">
        <v>162</v>
      </c>
      <c r="C46" s="21" t="s">
        <v>150</v>
      </c>
      <c r="D46" s="31" t="s">
        <v>43</v>
      </c>
      <c r="E46" s="83">
        <v>7.9</v>
      </c>
      <c r="F46" s="82">
        <v>7.8</v>
      </c>
      <c r="G46" s="146">
        <v>7.3</v>
      </c>
      <c r="H46" s="81">
        <v>7.9</v>
      </c>
      <c r="I46" s="80">
        <v>7.3</v>
      </c>
      <c r="J46" s="80">
        <v>7.7</v>
      </c>
      <c r="K46" s="79">
        <f>3-(COUNTIF(E46:G46,"&lt;=8.5")-COUNTIF(E46:G46,"&lt;6.5"))</f>
        <v>0</v>
      </c>
      <c r="L46" s="2"/>
    </row>
    <row r="47" spans="1:12" ht="12.6" customHeight="1">
      <c r="A47" s="160"/>
      <c r="B47" s="23" t="s">
        <v>161</v>
      </c>
      <c r="C47" s="24" t="s">
        <v>148</v>
      </c>
      <c r="D47" s="5" t="s">
        <v>70</v>
      </c>
      <c r="E47" s="75">
        <v>0.7</v>
      </c>
      <c r="F47" s="74">
        <v>0.7</v>
      </c>
      <c r="G47" s="136">
        <v>0.7</v>
      </c>
      <c r="H47" s="78">
        <v>0.7</v>
      </c>
      <c r="I47" s="77">
        <v>0.7</v>
      </c>
      <c r="J47" s="77">
        <v>0.69999999999999984</v>
      </c>
      <c r="K47" s="67">
        <f>COUNTIF(E47:G47,"&gt;2")</f>
        <v>0</v>
      </c>
      <c r="L47" s="2"/>
    </row>
    <row r="48" spans="1:12" ht="12.6" customHeight="1">
      <c r="A48" s="160"/>
      <c r="B48" s="23" t="s">
        <v>160</v>
      </c>
      <c r="C48" s="24" t="s">
        <v>69</v>
      </c>
      <c r="D48" s="5" t="s">
        <v>149</v>
      </c>
      <c r="E48" s="75">
        <v>1.2</v>
      </c>
      <c r="F48" s="74">
        <v>1.3</v>
      </c>
      <c r="G48" s="136">
        <v>0.4</v>
      </c>
      <c r="H48" s="78">
        <v>1.3</v>
      </c>
      <c r="I48" s="77">
        <v>0.4</v>
      </c>
      <c r="J48" s="77">
        <v>1</v>
      </c>
      <c r="K48" s="67"/>
      <c r="L48" s="2"/>
    </row>
    <row r="49" spans="1:12" ht="12.6" customHeight="1">
      <c r="A49" s="160"/>
      <c r="B49" s="23" t="s">
        <v>159</v>
      </c>
      <c r="C49" s="24" t="s">
        <v>148</v>
      </c>
      <c r="D49" s="5" t="s">
        <v>158</v>
      </c>
      <c r="E49" s="56" t="s">
        <v>118</v>
      </c>
      <c r="F49" s="9" t="s">
        <v>118</v>
      </c>
      <c r="G49" s="140" t="s">
        <v>118</v>
      </c>
      <c r="H49" s="55" t="s">
        <v>118</v>
      </c>
      <c r="I49" s="48" t="s">
        <v>118</v>
      </c>
      <c r="J49" s="48" t="s">
        <v>118</v>
      </c>
      <c r="K49" s="67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148</v>
      </c>
      <c r="D50" s="5" t="s">
        <v>67</v>
      </c>
      <c r="E50" s="75">
        <v>9.1999999999999993</v>
      </c>
      <c r="F50" s="74">
        <v>9</v>
      </c>
      <c r="G50" s="140">
        <v>9.1</v>
      </c>
      <c r="H50" s="78">
        <v>9.1999999999999993</v>
      </c>
      <c r="I50" s="77">
        <v>9</v>
      </c>
      <c r="J50" s="77">
        <v>9.1</v>
      </c>
      <c r="K50" s="67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157</v>
      </c>
      <c r="D51" s="5" t="s">
        <v>44</v>
      </c>
      <c r="E51" s="56">
        <v>460</v>
      </c>
      <c r="F51" s="9">
        <v>7900</v>
      </c>
      <c r="G51" s="140">
        <v>49</v>
      </c>
      <c r="H51" s="55">
        <v>7900</v>
      </c>
      <c r="I51" s="48">
        <v>49</v>
      </c>
      <c r="J51" s="48">
        <v>2800</v>
      </c>
      <c r="K51" s="67">
        <f>COUNTIF(E51:G51,"&gt;1000")</f>
        <v>1</v>
      </c>
      <c r="L51" s="2"/>
    </row>
    <row r="52" spans="1:12" ht="12.6" customHeight="1">
      <c r="A52" s="160"/>
      <c r="B52" s="23" t="s">
        <v>59</v>
      </c>
      <c r="C52" s="24" t="s">
        <v>148</v>
      </c>
      <c r="D52" s="5" t="s">
        <v>150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148</v>
      </c>
      <c r="D53" s="5" t="s">
        <v>149</v>
      </c>
      <c r="E53" s="75">
        <v>2.2000000000000002</v>
      </c>
      <c r="F53" s="74">
        <v>1.9</v>
      </c>
      <c r="G53" s="136">
        <v>3</v>
      </c>
      <c r="H53" s="78">
        <v>3</v>
      </c>
      <c r="I53" s="77">
        <v>1.9</v>
      </c>
      <c r="J53" s="77">
        <v>2.4</v>
      </c>
      <c r="K53" s="67"/>
      <c r="L53" s="2"/>
    </row>
    <row r="54" spans="1:12" ht="12.6" customHeight="1">
      <c r="A54" s="160"/>
      <c r="B54" s="23" t="s">
        <v>29</v>
      </c>
      <c r="C54" s="24" t="s">
        <v>156</v>
      </c>
      <c r="D54" s="5" t="s">
        <v>149</v>
      </c>
      <c r="E54" s="70">
        <v>4.1000000000000002E-2</v>
      </c>
      <c r="F54" s="69">
        <v>4.8000000000000001E-2</v>
      </c>
      <c r="G54" s="140">
        <v>2.1000000000000001E-2</v>
      </c>
      <c r="H54" s="105">
        <v>4.8000000000000001E-2</v>
      </c>
      <c r="I54" s="48">
        <v>2.1000000000000001E-2</v>
      </c>
      <c r="J54" s="68">
        <v>3.6999999999999998E-2</v>
      </c>
      <c r="K54" s="67"/>
      <c r="L54" s="2"/>
    </row>
    <row r="55" spans="1:12" ht="12.6" customHeight="1">
      <c r="A55" s="160"/>
      <c r="B55" s="23" t="s">
        <v>155</v>
      </c>
      <c r="C55" s="24" t="s">
        <v>148</v>
      </c>
      <c r="D55" s="5" t="s">
        <v>154</v>
      </c>
      <c r="E55" s="56"/>
      <c r="F55" s="107">
        <v>1.1000000000000001E-3</v>
      </c>
      <c r="G55" s="140">
        <v>1.6999999999999999E-3</v>
      </c>
      <c r="H55" s="55">
        <v>1.6999999999999999E-3</v>
      </c>
      <c r="I55" s="106">
        <v>1.1000000000000001E-3</v>
      </c>
      <c r="J55" s="48">
        <v>1.4E-3</v>
      </c>
      <c r="K55" s="66">
        <f>COUNTIF(E55:G55,"&gt;0.03")</f>
        <v>0</v>
      </c>
      <c r="L55" s="2"/>
    </row>
    <row r="56" spans="1:12" ht="12.6" customHeight="1">
      <c r="A56" s="159" t="s">
        <v>36</v>
      </c>
      <c r="B56" s="20" t="s">
        <v>31</v>
      </c>
      <c r="C56" s="21" t="s">
        <v>148</v>
      </c>
      <c r="D56" s="22" t="s">
        <v>149</v>
      </c>
      <c r="E56" s="65"/>
      <c r="F56" s="7" t="s">
        <v>109</v>
      </c>
      <c r="G56" s="135"/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0"/>
      <c r="B57" s="23" t="s">
        <v>153</v>
      </c>
      <c r="C57" s="24" t="s">
        <v>148</v>
      </c>
      <c r="D57" s="5" t="s">
        <v>149</v>
      </c>
      <c r="E57" s="63"/>
      <c r="F57" s="120">
        <v>1E-3</v>
      </c>
      <c r="G57" s="149"/>
      <c r="H57" s="123">
        <v>1E-3</v>
      </c>
      <c r="I57" s="122">
        <v>1E-3</v>
      </c>
      <c r="J57" s="122">
        <v>1E-3</v>
      </c>
      <c r="K57" s="17"/>
      <c r="L57" s="2"/>
    </row>
    <row r="58" spans="1:12" ht="12.6" customHeight="1">
      <c r="A58" s="160"/>
      <c r="B58" s="23" t="s">
        <v>32</v>
      </c>
      <c r="C58" s="24" t="s">
        <v>148</v>
      </c>
      <c r="D58" s="5" t="s">
        <v>149</v>
      </c>
      <c r="E58" s="56"/>
      <c r="F58" s="9" t="s">
        <v>120</v>
      </c>
      <c r="G58" s="140"/>
      <c r="H58" s="55" t="s">
        <v>120</v>
      </c>
      <c r="I58" s="48" t="s">
        <v>120</v>
      </c>
      <c r="J58" s="48" t="s">
        <v>120</v>
      </c>
      <c r="K58" s="49"/>
      <c r="L58" s="2"/>
    </row>
    <row r="59" spans="1:12" ht="12.6" customHeight="1">
      <c r="A59" s="160"/>
      <c r="B59" s="23" t="s">
        <v>33</v>
      </c>
      <c r="C59" s="24" t="s">
        <v>148</v>
      </c>
      <c r="D59" s="5" t="s">
        <v>150</v>
      </c>
      <c r="E59" s="63"/>
      <c r="F59" s="6" t="s">
        <v>114</v>
      </c>
      <c r="G59" s="139"/>
      <c r="H59" s="62" t="s">
        <v>114</v>
      </c>
      <c r="I59" s="10" t="s">
        <v>114</v>
      </c>
      <c r="J59" s="10" t="s">
        <v>114</v>
      </c>
      <c r="K59" s="17"/>
      <c r="L59" s="2"/>
    </row>
    <row r="60" spans="1:12" ht="12.6" customHeight="1">
      <c r="A60" s="160"/>
      <c r="B60" s="23" t="s">
        <v>152</v>
      </c>
      <c r="C60" s="24" t="s">
        <v>148</v>
      </c>
      <c r="D60" s="5" t="s">
        <v>149</v>
      </c>
      <c r="E60" s="63"/>
      <c r="F60" s="6" t="s">
        <v>109</v>
      </c>
      <c r="G60" s="139"/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1"/>
      <c r="B61" s="25" t="s">
        <v>151</v>
      </c>
      <c r="C61" s="26" t="s">
        <v>148</v>
      </c>
      <c r="D61" s="27" t="s">
        <v>150</v>
      </c>
      <c r="E61" s="61"/>
      <c r="F61" s="11" t="s">
        <v>111</v>
      </c>
      <c r="G61" s="141"/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148</v>
      </c>
      <c r="D62" s="35" t="s">
        <v>149</v>
      </c>
      <c r="E62" s="88" t="s">
        <v>110</v>
      </c>
      <c r="F62" s="14" t="s">
        <v>110</v>
      </c>
      <c r="G62" s="147">
        <v>0.06</v>
      </c>
      <c r="H62" s="57">
        <v>0.06</v>
      </c>
      <c r="I62" s="50" t="s">
        <v>110</v>
      </c>
      <c r="J62" s="50">
        <v>0.05</v>
      </c>
      <c r="K62" s="45"/>
      <c r="L62" s="2"/>
    </row>
    <row r="63" spans="1:12" ht="12.6" customHeight="1">
      <c r="A63" s="163"/>
      <c r="B63" s="23" t="s">
        <v>56</v>
      </c>
      <c r="C63" s="24" t="s">
        <v>148</v>
      </c>
      <c r="D63" s="5" t="s">
        <v>149</v>
      </c>
      <c r="E63" s="70">
        <v>3.7999999999999999E-2</v>
      </c>
      <c r="F63" s="69">
        <v>4.2000000000000003E-2</v>
      </c>
      <c r="G63" s="150">
        <v>1.9E-2</v>
      </c>
      <c r="H63" s="55">
        <v>4.2000000000000003E-2</v>
      </c>
      <c r="I63" s="68">
        <v>1.9E-2</v>
      </c>
      <c r="J63" s="68">
        <v>3.3000000000000002E-2</v>
      </c>
      <c r="K63" s="49"/>
      <c r="L63" s="2"/>
    </row>
    <row r="64" spans="1:12" ht="12.6" customHeight="1" thickBot="1">
      <c r="A64" s="164"/>
      <c r="B64" s="36" t="s">
        <v>35</v>
      </c>
      <c r="C64" s="37" t="s">
        <v>148</v>
      </c>
      <c r="D64" s="38" t="s">
        <v>72</v>
      </c>
      <c r="E64" s="54"/>
      <c r="F64" s="18" t="s">
        <v>106</v>
      </c>
      <c r="G64" s="148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147</v>
      </c>
      <c r="B65" s="4"/>
    </row>
    <row r="66" spans="1:2">
      <c r="A66" s="51" t="s">
        <v>146</v>
      </c>
    </row>
    <row r="67" spans="1:2">
      <c r="A67" s="51" t="s">
        <v>145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349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177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0.62152777777777779</v>
      </c>
      <c r="F5" s="101">
        <v>0.53472222222222221</v>
      </c>
      <c r="G5" s="134">
        <v>0.57291666666666663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143</v>
      </c>
      <c r="D6" s="22" t="s">
        <v>143</v>
      </c>
      <c r="E6" s="65" t="s">
        <v>142</v>
      </c>
      <c r="F6" s="7" t="s">
        <v>253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141</v>
      </c>
      <c r="D7" s="5" t="s">
        <v>139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140</v>
      </c>
      <c r="D8" s="5" t="s">
        <v>72</v>
      </c>
      <c r="E8" s="100">
        <v>0.14000000000000001</v>
      </c>
      <c r="F8" s="99">
        <v>0.15</v>
      </c>
      <c r="G8" s="137">
        <v>0.06</v>
      </c>
      <c r="H8" s="98">
        <v>0.15</v>
      </c>
      <c r="I8" s="97">
        <v>0.06</v>
      </c>
      <c r="J8" s="97">
        <v>0.11700000000000001</v>
      </c>
      <c r="K8" s="17"/>
      <c r="L8" s="2"/>
    </row>
    <row r="9" spans="1:12" ht="12.6" customHeight="1">
      <c r="A9" s="160"/>
      <c r="B9" s="23" t="s">
        <v>3</v>
      </c>
      <c r="C9" s="24" t="s">
        <v>140</v>
      </c>
      <c r="D9" s="5" t="s">
        <v>139</v>
      </c>
      <c r="E9" s="100">
        <v>0.05</v>
      </c>
      <c r="F9" s="99">
        <v>0.05</v>
      </c>
      <c r="G9" s="137">
        <v>0.05</v>
      </c>
      <c r="H9" s="98">
        <v>0.05</v>
      </c>
      <c r="I9" s="97">
        <v>0.05</v>
      </c>
      <c r="J9" s="97">
        <v>5.000000000000001E-2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137</v>
      </c>
      <c r="E10" s="96">
        <v>0.71</v>
      </c>
      <c r="F10" s="95">
        <v>0.5</v>
      </c>
      <c r="G10" s="139">
        <v>0.43</v>
      </c>
      <c r="H10" s="115">
        <v>0.71</v>
      </c>
      <c r="I10" s="94">
        <v>0.43</v>
      </c>
      <c r="J10" s="94">
        <v>0.55000000000000004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139</v>
      </c>
      <c r="E11" s="73">
        <v>0.4</v>
      </c>
      <c r="F11" s="72">
        <v>0.27</v>
      </c>
      <c r="G11" s="140">
        <v>0.09</v>
      </c>
      <c r="H11" s="119">
        <v>0.4</v>
      </c>
      <c r="I11" s="71">
        <v>0.09</v>
      </c>
      <c r="J11" s="94">
        <v>0.25</v>
      </c>
      <c r="K11" s="49"/>
      <c r="L11" s="2"/>
    </row>
    <row r="12" spans="1:12" ht="12.6" customHeight="1">
      <c r="A12" s="160"/>
      <c r="B12" s="23" t="s">
        <v>6</v>
      </c>
      <c r="C12" s="24" t="s">
        <v>138</v>
      </c>
      <c r="D12" s="5" t="s">
        <v>132</v>
      </c>
      <c r="E12" s="75">
        <v>22</v>
      </c>
      <c r="F12" s="74">
        <v>34</v>
      </c>
      <c r="G12" s="136">
        <v>19</v>
      </c>
      <c r="H12" s="78">
        <v>34</v>
      </c>
      <c r="I12" s="77">
        <v>19</v>
      </c>
      <c r="J12" s="77">
        <v>25</v>
      </c>
      <c r="K12" s="49"/>
      <c r="L12" s="2"/>
    </row>
    <row r="13" spans="1:12" ht="12.6" customHeight="1">
      <c r="A13" s="160"/>
      <c r="B13" s="23" t="s">
        <v>7</v>
      </c>
      <c r="C13" s="24" t="s">
        <v>84</v>
      </c>
      <c r="D13" s="5" t="s">
        <v>132</v>
      </c>
      <c r="E13" s="75">
        <v>21.3</v>
      </c>
      <c r="F13" s="74">
        <v>26.3</v>
      </c>
      <c r="G13" s="136">
        <v>16</v>
      </c>
      <c r="H13" s="78">
        <v>26.3</v>
      </c>
      <c r="I13" s="77">
        <v>16</v>
      </c>
      <c r="J13" s="77">
        <v>21.2</v>
      </c>
      <c r="K13" s="49"/>
      <c r="L13" s="2"/>
    </row>
    <row r="14" spans="1:12" ht="12.6" customHeight="1">
      <c r="A14" s="160"/>
      <c r="B14" s="23" t="s">
        <v>8</v>
      </c>
      <c r="C14" s="24" t="s">
        <v>72</v>
      </c>
      <c r="D14" s="5" t="s">
        <v>137</v>
      </c>
      <c r="E14" s="63" t="s">
        <v>136</v>
      </c>
      <c r="F14" s="6" t="s">
        <v>136</v>
      </c>
      <c r="G14" s="139" t="s">
        <v>136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72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0"/>
      <c r="B16" s="23" t="s">
        <v>10</v>
      </c>
      <c r="C16" s="24" t="s">
        <v>72</v>
      </c>
      <c r="D16" s="5" t="s">
        <v>72</v>
      </c>
      <c r="E16" s="63" t="s">
        <v>134</v>
      </c>
      <c r="F16" s="6" t="s">
        <v>134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72</v>
      </c>
      <c r="D17" s="27" t="s">
        <v>72</v>
      </c>
      <c r="E17" s="61" t="s">
        <v>131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187</v>
      </c>
      <c r="C18" s="21" t="s">
        <v>127</v>
      </c>
      <c r="D18" s="22" t="s">
        <v>65</v>
      </c>
      <c r="E18" s="93"/>
      <c r="F18" s="13"/>
      <c r="G18" s="142"/>
      <c r="H18" s="92"/>
      <c r="I18" s="40"/>
      <c r="J18" s="40"/>
      <c r="K18" s="113"/>
      <c r="L18" s="2"/>
    </row>
    <row r="19" spans="1:12" ht="12.6" customHeight="1">
      <c r="A19" s="160"/>
      <c r="B19" s="23" t="s">
        <v>46</v>
      </c>
      <c r="C19" s="24" t="s">
        <v>69</v>
      </c>
      <c r="D19" s="28" t="s">
        <v>39</v>
      </c>
      <c r="E19" s="88"/>
      <c r="F19" s="14"/>
      <c r="G19" s="143"/>
      <c r="H19" s="87"/>
      <c r="I19" s="15"/>
      <c r="J19" s="15"/>
      <c r="K19" s="109"/>
      <c r="L19" s="2"/>
    </row>
    <row r="20" spans="1:12" ht="12.6" customHeight="1">
      <c r="A20" s="160"/>
      <c r="B20" s="23" t="s">
        <v>186</v>
      </c>
      <c r="C20" s="24" t="s">
        <v>69</v>
      </c>
      <c r="D20" s="5" t="s">
        <v>38</v>
      </c>
      <c r="E20" s="88"/>
      <c r="F20" s="14"/>
      <c r="G20" s="143"/>
      <c r="H20" s="87"/>
      <c r="I20" s="15"/>
      <c r="J20" s="15"/>
      <c r="K20" s="109"/>
      <c r="L20" s="2"/>
    </row>
    <row r="21" spans="1:12" ht="12.6" customHeight="1">
      <c r="A21" s="160"/>
      <c r="B21" s="23" t="s">
        <v>85</v>
      </c>
      <c r="C21" s="24" t="s">
        <v>127</v>
      </c>
      <c r="D21" s="5" t="s">
        <v>40</v>
      </c>
      <c r="E21" s="88"/>
      <c r="F21" s="14"/>
      <c r="G21" s="143"/>
      <c r="H21" s="87"/>
      <c r="I21" s="15"/>
      <c r="J21" s="15"/>
      <c r="K21" s="109"/>
      <c r="L21" s="2"/>
    </row>
    <row r="22" spans="1:12" ht="12.6" customHeight="1">
      <c r="A22" s="160"/>
      <c r="B22" s="23" t="s">
        <v>47</v>
      </c>
      <c r="C22" s="24" t="s">
        <v>69</v>
      </c>
      <c r="D22" s="5" t="s">
        <v>38</v>
      </c>
      <c r="E22" s="88"/>
      <c r="F22" s="14"/>
      <c r="G22" s="143"/>
      <c r="H22" s="87"/>
      <c r="I22" s="15"/>
      <c r="J22" s="15"/>
      <c r="K22" s="109"/>
      <c r="L22" s="2"/>
    </row>
    <row r="23" spans="1:12" ht="12.6" customHeight="1">
      <c r="A23" s="160"/>
      <c r="B23" s="23" t="s">
        <v>86</v>
      </c>
      <c r="C23" s="24" t="s">
        <v>69</v>
      </c>
      <c r="D23" s="5" t="s">
        <v>61</v>
      </c>
      <c r="E23" s="88"/>
      <c r="F23" s="14"/>
      <c r="G23" s="143"/>
      <c r="H23" s="87"/>
      <c r="I23" s="15"/>
      <c r="J23" s="15"/>
      <c r="K23" s="109"/>
      <c r="L23" s="2"/>
    </row>
    <row r="24" spans="1:12" ht="12.6" customHeight="1">
      <c r="A24" s="160"/>
      <c r="B24" s="23" t="s">
        <v>87</v>
      </c>
      <c r="C24" s="24" t="s">
        <v>69</v>
      </c>
      <c r="D24" s="28" t="s">
        <v>39</v>
      </c>
      <c r="E24" s="88"/>
      <c r="F24" s="14"/>
      <c r="G24" s="143"/>
      <c r="H24" s="87"/>
      <c r="I24" s="15"/>
      <c r="J24" s="15"/>
      <c r="K24" s="109"/>
      <c r="L24" s="2"/>
    </row>
    <row r="25" spans="1:12" ht="12.6" customHeight="1">
      <c r="A25" s="160"/>
      <c r="B25" s="23" t="s">
        <v>12</v>
      </c>
      <c r="C25" s="24" t="s">
        <v>69</v>
      </c>
      <c r="D25" s="5" t="s">
        <v>41</v>
      </c>
      <c r="E25" s="88"/>
      <c r="F25" s="14"/>
      <c r="G25" s="143"/>
      <c r="H25" s="87"/>
      <c r="I25" s="15"/>
      <c r="J25" s="15"/>
      <c r="K25" s="109"/>
      <c r="L25" s="2"/>
    </row>
    <row r="26" spans="1:12" ht="12.6" customHeight="1">
      <c r="A26" s="160"/>
      <c r="B26" s="23" t="s">
        <v>13</v>
      </c>
      <c r="C26" s="24" t="s">
        <v>69</v>
      </c>
      <c r="D26" s="5" t="s">
        <v>45</v>
      </c>
      <c r="E26" s="88"/>
      <c r="F26" s="14"/>
      <c r="G26" s="143"/>
      <c r="H26" s="87"/>
      <c r="I26" s="15"/>
      <c r="J26" s="15"/>
      <c r="K26" s="109"/>
      <c r="L26" s="2"/>
    </row>
    <row r="27" spans="1:12" ht="12.6" customHeight="1">
      <c r="A27" s="160"/>
      <c r="B27" s="23" t="s">
        <v>14</v>
      </c>
      <c r="C27" s="24" t="s">
        <v>69</v>
      </c>
      <c r="D27" s="5" t="s">
        <v>62</v>
      </c>
      <c r="E27" s="88"/>
      <c r="F27" s="14"/>
      <c r="G27" s="143"/>
      <c r="H27" s="87"/>
      <c r="I27" s="15"/>
      <c r="J27" s="15"/>
      <c r="K27" s="109"/>
      <c r="L27" s="2"/>
    </row>
    <row r="28" spans="1:12" ht="12.6" customHeight="1">
      <c r="A28" s="160"/>
      <c r="B28" s="23" t="s">
        <v>15</v>
      </c>
      <c r="C28" s="24" t="s">
        <v>69</v>
      </c>
      <c r="D28" s="5" t="s">
        <v>58</v>
      </c>
      <c r="E28" s="88"/>
      <c r="F28" s="14"/>
      <c r="G28" s="143"/>
      <c r="H28" s="87"/>
      <c r="I28" s="15"/>
      <c r="J28" s="15"/>
      <c r="K28" s="109"/>
      <c r="L28" s="2"/>
    </row>
    <row r="29" spans="1:12" ht="12.6" customHeight="1">
      <c r="A29" s="160"/>
      <c r="B29" s="23" t="s">
        <v>88</v>
      </c>
      <c r="C29" s="24" t="s">
        <v>69</v>
      </c>
      <c r="D29" s="5" t="s">
        <v>42</v>
      </c>
      <c r="E29" s="88"/>
      <c r="F29" s="14"/>
      <c r="G29" s="143"/>
      <c r="H29" s="87"/>
      <c r="I29" s="15"/>
      <c r="J29" s="15"/>
      <c r="K29" s="109"/>
      <c r="L29" s="2"/>
    </row>
    <row r="30" spans="1:12" ht="12.6" customHeight="1">
      <c r="A30" s="160"/>
      <c r="B30" s="23" t="s">
        <v>16</v>
      </c>
      <c r="C30" s="24" t="s">
        <v>69</v>
      </c>
      <c r="D30" s="5" t="s">
        <v>60</v>
      </c>
      <c r="E30" s="88"/>
      <c r="F30" s="14"/>
      <c r="G30" s="143"/>
      <c r="H30" s="87"/>
      <c r="I30" s="15"/>
      <c r="J30" s="15"/>
      <c r="K30" s="109"/>
      <c r="L30" s="2"/>
    </row>
    <row r="31" spans="1:12" ht="12.6" customHeight="1">
      <c r="A31" s="160"/>
      <c r="B31" s="23" t="s">
        <v>17</v>
      </c>
      <c r="C31" s="24" t="s">
        <v>69</v>
      </c>
      <c r="D31" s="5" t="s">
        <v>63</v>
      </c>
      <c r="E31" s="88"/>
      <c r="F31" s="14"/>
      <c r="G31" s="143"/>
      <c r="H31" s="87"/>
      <c r="I31" s="15"/>
      <c r="J31" s="15"/>
      <c r="K31" s="109"/>
      <c r="L31" s="2"/>
    </row>
    <row r="32" spans="1:12" ht="12.6" customHeight="1">
      <c r="A32" s="160"/>
      <c r="B32" s="23" t="s">
        <v>18</v>
      </c>
      <c r="C32" s="24" t="s">
        <v>69</v>
      </c>
      <c r="D32" s="5" t="s">
        <v>38</v>
      </c>
      <c r="E32" s="88"/>
      <c r="F32" s="14"/>
      <c r="G32" s="143"/>
      <c r="H32" s="87"/>
      <c r="I32" s="15"/>
      <c r="J32" s="15"/>
      <c r="K32" s="109"/>
      <c r="L32" s="2"/>
    </row>
    <row r="33" spans="1:12" ht="12.6" customHeight="1">
      <c r="A33" s="160"/>
      <c r="B33" s="23" t="s">
        <v>19</v>
      </c>
      <c r="C33" s="24" t="s">
        <v>69</v>
      </c>
      <c r="D33" s="5" t="s">
        <v>38</v>
      </c>
      <c r="E33" s="88"/>
      <c r="F33" s="14"/>
      <c r="G33" s="143"/>
      <c r="H33" s="87"/>
      <c r="I33" s="15"/>
      <c r="J33" s="15"/>
      <c r="K33" s="109"/>
      <c r="L33" s="2"/>
    </row>
    <row r="34" spans="1:12" ht="12.6" customHeight="1">
      <c r="A34" s="160"/>
      <c r="B34" s="23" t="s">
        <v>20</v>
      </c>
      <c r="C34" s="24" t="s">
        <v>69</v>
      </c>
      <c r="D34" s="5" t="s">
        <v>64</v>
      </c>
      <c r="E34" s="88"/>
      <c r="F34" s="14"/>
      <c r="G34" s="143"/>
      <c r="H34" s="87"/>
      <c r="I34" s="15"/>
      <c r="J34" s="15"/>
      <c r="K34" s="109"/>
      <c r="L34" s="2"/>
    </row>
    <row r="35" spans="1:12" ht="12.6" customHeight="1">
      <c r="A35" s="160"/>
      <c r="B35" s="23" t="s">
        <v>21</v>
      </c>
      <c r="C35" s="24" t="s">
        <v>69</v>
      </c>
      <c r="D35" s="5" t="s">
        <v>63</v>
      </c>
      <c r="E35" s="88"/>
      <c r="F35" s="14"/>
      <c r="G35" s="143"/>
      <c r="H35" s="87"/>
      <c r="I35" s="15"/>
      <c r="J35" s="15"/>
      <c r="K35" s="109"/>
      <c r="L35" s="2"/>
    </row>
    <row r="36" spans="1:12" ht="12.6" customHeight="1">
      <c r="A36" s="160"/>
      <c r="B36" s="23" t="s">
        <v>22</v>
      </c>
      <c r="C36" s="24" t="s">
        <v>69</v>
      </c>
      <c r="D36" s="5" t="s">
        <v>65</v>
      </c>
      <c r="E36" s="88"/>
      <c r="F36" s="14"/>
      <c r="G36" s="143"/>
      <c r="H36" s="87"/>
      <c r="I36" s="15"/>
      <c r="J36" s="15"/>
      <c r="K36" s="109"/>
      <c r="L36" s="2"/>
    </row>
    <row r="37" spans="1:12" ht="12.6" customHeight="1">
      <c r="A37" s="160"/>
      <c r="B37" s="23" t="s">
        <v>23</v>
      </c>
      <c r="C37" s="24" t="s">
        <v>69</v>
      </c>
      <c r="D37" s="5" t="s">
        <v>41</v>
      </c>
      <c r="E37" s="88"/>
      <c r="F37" s="14"/>
      <c r="G37" s="143"/>
      <c r="H37" s="87"/>
      <c r="I37" s="15"/>
      <c r="J37" s="15"/>
      <c r="K37" s="109"/>
      <c r="L37" s="2"/>
    </row>
    <row r="38" spans="1:12" ht="12.6" customHeight="1">
      <c r="A38" s="160"/>
      <c r="B38" s="23" t="s">
        <v>24</v>
      </c>
      <c r="C38" s="24" t="s">
        <v>69</v>
      </c>
      <c r="D38" s="5" t="s">
        <v>38</v>
      </c>
      <c r="E38" s="88"/>
      <c r="F38" s="14"/>
      <c r="G38" s="143"/>
      <c r="H38" s="87"/>
      <c r="I38" s="15"/>
      <c r="J38" s="15"/>
      <c r="K38" s="109"/>
      <c r="L38" s="2"/>
    </row>
    <row r="39" spans="1:12" ht="12.6" customHeight="1">
      <c r="A39" s="160"/>
      <c r="B39" s="23" t="s">
        <v>89</v>
      </c>
      <c r="C39" s="24" t="s">
        <v>69</v>
      </c>
      <c r="D39" s="5" t="s">
        <v>38</v>
      </c>
      <c r="E39" s="88"/>
      <c r="F39" s="14"/>
      <c r="G39" s="143"/>
      <c r="H39" s="87"/>
      <c r="I39" s="15"/>
      <c r="J39" s="15"/>
      <c r="K39" s="109"/>
      <c r="L39" s="2"/>
    </row>
    <row r="40" spans="1:12" ht="12.6" customHeight="1">
      <c r="A40" s="160"/>
      <c r="B40" s="23" t="s">
        <v>92</v>
      </c>
      <c r="C40" s="24" t="s">
        <v>69</v>
      </c>
      <c r="D40" s="5" t="s">
        <v>72</v>
      </c>
      <c r="E40" s="112">
        <v>1.1000000000000001</v>
      </c>
      <c r="F40" s="111">
        <v>1.1000000000000001</v>
      </c>
      <c r="G40" s="153">
        <v>1.2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69</v>
      </c>
      <c r="D41" s="5" t="s">
        <v>72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69</v>
      </c>
      <c r="D42" s="5" t="s">
        <v>94</v>
      </c>
      <c r="E42" s="112">
        <v>1.1000000000000001</v>
      </c>
      <c r="F42" s="111">
        <v>1.1000000000000001</v>
      </c>
      <c r="G42" s="153">
        <v>1.2</v>
      </c>
      <c r="H42" s="118">
        <v>1.2</v>
      </c>
      <c r="I42" s="110">
        <v>1.1000000000000001</v>
      </c>
      <c r="J42" s="110">
        <v>1.1000000000000001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69</v>
      </c>
      <c r="D43" s="5" t="s">
        <v>66</v>
      </c>
      <c r="E43" s="88"/>
      <c r="F43" s="14"/>
      <c r="G43" s="143"/>
      <c r="H43" s="87"/>
      <c r="I43" s="15"/>
      <c r="J43" s="15"/>
      <c r="K43" s="109"/>
      <c r="L43" s="2"/>
    </row>
    <row r="44" spans="1:12" ht="12.6" customHeight="1">
      <c r="A44" s="160"/>
      <c r="B44" s="23" t="s">
        <v>49</v>
      </c>
      <c r="C44" s="24" t="s">
        <v>69</v>
      </c>
      <c r="D44" s="5" t="s">
        <v>90</v>
      </c>
      <c r="E44" s="88"/>
      <c r="F44" s="14"/>
      <c r="G44" s="143"/>
      <c r="H44" s="87"/>
      <c r="I44" s="15"/>
      <c r="J44" s="15"/>
      <c r="K44" s="109"/>
      <c r="L44" s="2"/>
    </row>
    <row r="45" spans="1:12" ht="12.6" customHeight="1">
      <c r="A45" s="161"/>
      <c r="B45" s="29" t="s">
        <v>91</v>
      </c>
      <c r="C45" s="30" t="s">
        <v>69</v>
      </c>
      <c r="D45" s="131" t="s">
        <v>40</v>
      </c>
      <c r="E45" s="85"/>
      <c r="F45" s="16"/>
      <c r="G45" s="145"/>
      <c r="H45" s="84"/>
      <c r="I45" s="41"/>
      <c r="J45" s="41"/>
      <c r="K45" s="108"/>
      <c r="L45" s="2"/>
    </row>
    <row r="46" spans="1:12" ht="12.6" customHeight="1">
      <c r="A46" s="159" t="s">
        <v>30</v>
      </c>
      <c r="B46" s="20" t="s">
        <v>78</v>
      </c>
      <c r="C46" s="21" t="s">
        <v>72</v>
      </c>
      <c r="D46" s="31" t="s">
        <v>43</v>
      </c>
      <c r="E46" s="83">
        <v>8.5</v>
      </c>
      <c r="F46" s="82">
        <v>9.3000000000000007</v>
      </c>
      <c r="G46" s="146">
        <v>9.6</v>
      </c>
      <c r="H46" s="81">
        <v>9.6</v>
      </c>
      <c r="I46" s="80">
        <v>8.5</v>
      </c>
      <c r="J46" s="80">
        <v>9.1</v>
      </c>
      <c r="K46" s="79">
        <f>3-(COUNTIF(E46:G46,"&lt;=8.5")-COUNTIF(E46:G46,"&lt;6.5"))</f>
        <v>2</v>
      </c>
      <c r="L46" s="2"/>
    </row>
    <row r="47" spans="1:12" ht="12.6" customHeight="1">
      <c r="A47" s="160"/>
      <c r="B47" s="23" t="s">
        <v>74</v>
      </c>
      <c r="C47" s="24" t="s">
        <v>69</v>
      </c>
      <c r="D47" s="5" t="s">
        <v>70</v>
      </c>
      <c r="E47" s="75">
        <v>1.1000000000000001</v>
      </c>
      <c r="F47" s="74">
        <v>1.4</v>
      </c>
      <c r="G47" s="136">
        <v>0.7</v>
      </c>
      <c r="H47" s="78">
        <v>1.4</v>
      </c>
      <c r="I47" s="77">
        <v>0.7</v>
      </c>
      <c r="J47" s="77">
        <v>1.1000000000000001</v>
      </c>
      <c r="K47" s="67">
        <f>COUNTIF(E47:G47,"&gt;2")</f>
        <v>0</v>
      </c>
      <c r="L47" s="2"/>
    </row>
    <row r="48" spans="1:12" ht="12.6" customHeight="1">
      <c r="A48" s="160"/>
      <c r="B48" s="23" t="s">
        <v>75</v>
      </c>
      <c r="C48" s="24" t="s">
        <v>69</v>
      </c>
      <c r="D48" s="5" t="s">
        <v>72</v>
      </c>
      <c r="E48" s="75">
        <v>2.4</v>
      </c>
      <c r="F48" s="74">
        <v>2.5</v>
      </c>
      <c r="G48" s="136">
        <v>1.8</v>
      </c>
      <c r="H48" s="78">
        <v>2.5</v>
      </c>
      <c r="I48" s="77">
        <v>1.8</v>
      </c>
      <c r="J48" s="77">
        <v>2.2000000000000002</v>
      </c>
      <c r="K48" s="67"/>
      <c r="L48" s="2"/>
    </row>
    <row r="49" spans="1:12" ht="12.6" customHeight="1">
      <c r="A49" s="160"/>
      <c r="B49" s="23" t="s">
        <v>76</v>
      </c>
      <c r="C49" s="24" t="s">
        <v>69</v>
      </c>
      <c r="D49" s="5" t="s">
        <v>71</v>
      </c>
      <c r="E49" s="56">
        <v>5</v>
      </c>
      <c r="F49" s="9">
        <v>1</v>
      </c>
      <c r="G49" s="140" t="s">
        <v>118</v>
      </c>
      <c r="H49" s="55">
        <v>5</v>
      </c>
      <c r="I49" s="48" t="s">
        <v>118</v>
      </c>
      <c r="J49" s="48">
        <v>2</v>
      </c>
      <c r="K49" s="67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69</v>
      </c>
      <c r="D50" s="5" t="s">
        <v>67</v>
      </c>
      <c r="E50" s="75">
        <v>10.3</v>
      </c>
      <c r="F50" s="74">
        <v>10.6</v>
      </c>
      <c r="G50" s="136">
        <v>12.9</v>
      </c>
      <c r="H50" s="78">
        <v>12.9</v>
      </c>
      <c r="I50" s="77">
        <v>10.3</v>
      </c>
      <c r="J50" s="77">
        <v>11.3</v>
      </c>
      <c r="K50" s="67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117</v>
      </c>
      <c r="D51" s="5" t="s">
        <v>44</v>
      </c>
      <c r="E51" s="56">
        <v>1700</v>
      </c>
      <c r="F51" s="9">
        <v>11000</v>
      </c>
      <c r="G51" s="140">
        <v>790</v>
      </c>
      <c r="H51" s="55">
        <v>11000</v>
      </c>
      <c r="I51" s="48">
        <v>790</v>
      </c>
      <c r="J51" s="48">
        <v>4500</v>
      </c>
      <c r="K51" s="67">
        <f>COUNTIF(E51:G51,"&gt;1000")</f>
        <v>2</v>
      </c>
      <c r="L51" s="2"/>
    </row>
    <row r="52" spans="1:12" ht="12.6" customHeight="1">
      <c r="A52" s="160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69</v>
      </c>
      <c r="D53" s="5" t="s">
        <v>72</v>
      </c>
      <c r="E53" s="75">
        <v>1.3</v>
      </c>
      <c r="F53" s="74">
        <v>1.2</v>
      </c>
      <c r="G53" s="136">
        <v>1.3</v>
      </c>
      <c r="H53" s="78">
        <v>1.3</v>
      </c>
      <c r="I53" s="77">
        <v>1.2</v>
      </c>
      <c r="J53" s="77">
        <v>1.3</v>
      </c>
      <c r="K53" s="67"/>
      <c r="L53" s="2"/>
    </row>
    <row r="54" spans="1:12" ht="12.6" customHeight="1">
      <c r="A54" s="160"/>
      <c r="B54" s="23" t="s">
        <v>29</v>
      </c>
      <c r="C54" s="24" t="s">
        <v>69</v>
      </c>
      <c r="D54" s="5" t="s">
        <v>72</v>
      </c>
      <c r="E54" s="70">
        <v>4.9000000000000002E-2</v>
      </c>
      <c r="F54" s="69">
        <v>2.5999999999999999E-2</v>
      </c>
      <c r="G54" s="140">
        <v>3.1E-2</v>
      </c>
      <c r="H54" s="55">
        <v>4.9000000000000002E-2</v>
      </c>
      <c r="I54" s="48">
        <v>2.5999999999999999E-2</v>
      </c>
      <c r="J54" s="68">
        <v>3.5000000000000003E-2</v>
      </c>
      <c r="K54" s="67"/>
      <c r="L54" s="2"/>
    </row>
    <row r="55" spans="1:12" ht="12.6" customHeight="1">
      <c r="A55" s="160"/>
      <c r="B55" s="23" t="s">
        <v>73</v>
      </c>
      <c r="C55" s="24" t="s">
        <v>69</v>
      </c>
      <c r="D55" s="5" t="s">
        <v>104</v>
      </c>
      <c r="E55" s="56"/>
      <c r="F55" s="9"/>
      <c r="G55" s="140"/>
      <c r="H55" s="55"/>
      <c r="I55" s="48"/>
      <c r="J55" s="48"/>
      <c r="K55" s="108"/>
      <c r="L55" s="2"/>
    </row>
    <row r="56" spans="1:12" ht="12.6" customHeight="1">
      <c r="A56" s="159" t="s">
        <v>36</v>
      </c>
      <c r="B56" s="20" t="s">
        <v>31</v>
      </c>
      <c r="C56" s="21" t="s">
        <v>69</v>
      </c>
      <c r="D56" s="22" t="s">
        <v>72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0"/>
      <c r="B57" s="23" t="s">
        <v>115</v>
      </c>
      <c r="C57" s="24" t="s">
        <v>69</v>
      </c>
      <c r="D57" s="5" t="s">
        <v>72</v>
      </c>
      <c r="E57" s="63"/>
      <c r="F57" s="6"/>
      <c r="G57" s="139"/>
      <c r="H57" s="62"/>
      <c r="I57" s="10"/>
      <c r="J57" s="10"/>
      <c r="K57" s="17"/>
      <c r="L57" s="2"/>
    </row>
    <row r="58" spans="1:12" ht="12.6" customHeight="1">
      <c r="A58" s="160"/>
      <c r="B58" s="23" t="s">
        <v>32</v>
      </c>
      <c r="C58" s="24" t="s">
        <v>69</v>
      </c>
      <c r="D58" s="5" t="s">
        <v>72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0"/>
      <c r="B59" s="23" t="s">
        <v>33</v>
      </c>
      <c r="C59" s="24" t="s">
        <v>69</v>
      </c>
      <c r="D59" s="5" t="s">
        <v>72</v>
      </c>
      <c r="E59" s="63"/>
      <c r="F59" s="6"/>
      <c r="G59" s="139"/>
      <c r="H59" s="62"/>
      <c r="I59" s="10"/>
      <c r="J59" s="10"/>
      <c r="K59" s="17"/>
      <c r="L59" s="2"/>
    </row>
    <row r="60" spans="1:12" ht="12.6" customHeight="1">
      <c r="A60" s="160"/>
      <c r="B60" s="23" t="s">
        <v>113</v>
      </c>
      <c r="C60" s="24" t="s">
        <v>69</v>
      </c>
      <c r="D60" s="5" t="s">
        <v>72</v>
      </c>
      <c r="E60" s="63"/>
      <c r="F60" s="6"/>
      <c r="G60" s="139"/>
      <c r="H60" s="62"/>
      <c r="I60" s="10"/>
      <c r="J60" s="10"/>
      <c r="K60" s="17"/>
      <c r="L60" s="2"/>
    </row>
    <row r="61" spans="1:12" ht="12.6" customHeight="1">
      <c r="A61" s="161"/>
      <c r="B61" s="25" t="s">
        <v>112</v>
      </c>
      <c r="C61" s="26" t="s">
        <v>69</v>
      </c>
      <c r="D61" s="27" t="s">
        <v>72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69</v>
      </c>
      <c r="D62" s="35" t="s">
        <v>72</v>
      </c>
      <c r="E62" s="88" t="s">
        <v>110</v>
      </c>
      <c r="F62" s="14" t="s">
        <v>110</v>
      </c>
      <c r="G62" s="147" t="s">
        <v>110</v>
      </c>
      <c r="H62" s="57" t="s">
        <v>110</v>
      </c>
      <c r="I62" s="50" t="s">
        <v>110</v>
      </c>
      <c r="J62" s="50" t="s">
        <v>110</v>
      </c>
      <c r="K62" s="45"/>
      <c r="L62" s="2"/>
    </row>
    <row r="63" spans="1:12" ht="12.6" customHeight="1">
      <c r="A63" s="163"/>
      <c r="B63" s="23" t="s">
        <v>56</v>
      </c>
      <c r="C63" s="24" t="s">
        <v>69</v>
      </c>
      <c r="D63" s="5" t="s">
        <v>72</v>
      </c>
      <c r="E63" s="70">
        <v>3.5999999999999997E-2</v>
      </c>
      <c r="F63" s="69">
        <v>1.4999999999999999E-2</v>
      </c>
      <c r="G63" s="140">
        <v>1.7000000000000001E-2</v>
      </c>
      <c r="H63" s="55">
        <v>3.5999999999999997E-2</v>
      </c>
      <c r="I63" s="48">
        <v>1.4999999999999999E-2</v>
      </c>
      <c r="J63" s="68">
        <v>2.3E-2</v>
      </c>
      <c r="K63" s="49"/>
      <c r="L63" s="2"/>
    </row>
    <row r="64" spans="1:12" ht="12.6" customHeight="1" thickBot="1">
      <c r="A64" s="164"/>
      <c r="B64" s="36" t="s">
        <v>35</v>
      </c>
      <c r="C64" s="37" t="s">
        <v>69</v>
      </c>
      <c r="D64" s="38" t="s">
        <v>72</v>
      </c>
      <c r="E64" s="54"/>
      <c r="F64" s="18"/>
      <c r="G64" s="148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105</v>
      </c>
      <c r="B65" s="4"/>
    </row>
    <row r="66" spans="1:2">
      <c r="A66" s="51" t="s">
        <v>102</v>
      </c>
    </row>
    <row r="67" spans="1:2">
      <c r="A67" s="51" t="s">
        <v>302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374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275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0.45833333333333331</v>
      </c>
      <c r="F5" s="101">
        <v>0.46875</v>
      </c>
      <c r="G5" s="134">
        <v>0.47986111111111113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139</v>
      </c>
      <c r="D6" s="22" t="s">
        <v>139</v>
      </c>
      <c r="E6" s="65" t="s">
        <v>253</v>
      </c>
      <c r="F6" s="7" t="s">
        <v>253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301</v>
      </c>
      <c r="D7" s="5" t="s">
        <v>355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373</v>
      </c>
      <c r="D8" s="5" t="s">
        <v>137</v>
      </c>
      <c r="E8" s="100">
        <v>0.04</v>
      </c>
      <c r="F8" s="99">
        <v>0.03</v>
      </c>
      <c r="G8" s="137">
        <v>0.02</v>
      </c>
      <c r="H8" s="98">
        <v>0.04</v>
      </c>
      <c r="I8" s="97">
        <v>0.02</v>
      </c>
      <c r="J8" s="97">
        <v>3.0000000000000002E-2</v>
      </c>
      <c r="K8" s="17"/>
      <c r="L8" s="2"/>
    </row>
    <row r="9" spans="1:12" ht="12.6" customHeight="1">
      <c r="A9" s="160"/>
      <c r="B9" s="23" t="s">
        <v>3</v>
      </c>
      <c r="C9" s="24" t="s">
        <v>140</v>
      </c>
      <c r="D9" s="5" t="s">
        <v>139</v>
      </c>
      <c r="E9" s="100">
        <v>0.02</v>
      </c>
      <c r="F9" s="99">
        <v>0.03</v>
      </c>
      <c r="G9" s="137">
        <v>0.02</v>
      </c>
      <c r="H9" s="98">
        <v>0.03</v>
      </c>
      <c r="I9" s="97">
        <v>0.02</v>
      </c>
      <c r="J9" s="97">
        <v>2.3E-2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72</v>
      </c>
      <c r="E10" s="96">
        <v>0.25</v>
      </c>
      <c r="F10" s="95">
        <v>0.3</v>
      </c>
      <c r="G10" s="139">
        <v>0.17</v>
      </c>
      <c r="H10" s="115">
        <v>0.3</v>
      </c>
      <c r="I10" s="94">
        <v>0.17</v>
      </c>
      <c r="J10" s="94">
        <v>0.24000000000000002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137</v>
      </c>
      <c r="E11" s="73">
        <v>0.05</v>
      </c>
      <c r="F11" s="72">
        <v>0.06</v>
      </c>
      <c r="G11" s="140">
        <v>0.02</v>
      </c>
      <c r="H11" s="119">
        <v>0.06</v>
      </c>
      <c r="I11" s="71">
        <v>0.02</v>
      </c>
      <c r="J11" s="94">
        <v>0.04</v>
      </c>
      <c r="K11" s="49"/>
      <c r="L11" s="2"/>
    </row>
    <row r="12" spans="1:12" ht="12.6" customHeight="1">
      <c r="A12" s="160"/>
      <c r="B12" s="23" t="s">
        <v>6</v>
      </c>
      <c r="C12" s="24" t="s">
        <v>84</v>
      </c>
      <c r="D12" s="5" t="s">
        <v>132</v>
      </c>
      <c r="E12" s="75">
        <v>26.8</v>
      </c>
      <c r="F12" s="74">
        <v>33.799999999999997</v>
      </c>
      <c r="G12" s="136">
        <v>19.7</v>
      </c>
      <c r="H12" s="78">
        <v>33.799999999999997</v>
      </c>
      <c r="I12" s="77">
        <v>19.7</v>
      </c>
      <c r="J12" s="77">
        <v>26.8</v>
      </c>
      <c r="K12" s="49"/>
      <c r="L12" s="2"/>
    </row>
    <row r="13" spans="1:12" ht="12.6" customHeight="1">
      <c r="A13" s="160"/>
      <c r="B13" s="23" t="s">
        <v>7</v>
      </c>
      <c r="C13" s="24" t="s">
        <v>372</v>
      </c>
      <c r="D13" s="5" t="s">
        <v>352</v>
      </c>
      <c r="E13" s="75">
        <v>20.8</v>
      </c>
      <c r="F13" s="74">
        <v>28</v>
      </c>
      <c r="G13" s="136">
        <v>11.2</v>
      </c>
      <c r="H13" s="78">
        <v>28</v>
      </c>
      <c r="I13" s="77">
        <v>11.2</v>
      </c>
      <c r="J13" s="77">
        <v>20</v>
      </c>
      <c r="K13" s="49"/>
      <c r="L13" s="2"/>
    </row>
    <row r="14" spans="1:12" ht="12.6" customHeight="1">
      <c r="A14" s="160"/>
      <c r="B14" s="23" t="s">
        <v>8</v>
      </c>
      <c r="C14" s="24" t="s">
        <v>72</v>
      </c>
      <c r="D14" s="5" t="s">
        <v>132</v>
      </c>
      <c r="E14" s="63" t="s">
        <v>136</v>
      </c>
      <c r="F14" s="6" t="s">
        <v>402</v>
      </c>
      <c r="G14" s="139" t="s">
        <v>136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352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0"/>
      <c r="B16" s="23" t="s">
        <v>10</v>
      </c>
      <c r="C16" s="24" t="s">
        <v>352</v>
      </c>
      <c r="D16" s="5" t="s">
        <v>182</v>
      </c>
      <c r="E16" s="63" t="s">
        <v>133</v>
      </c>
      <c r="F16" s="6" t="s">
        <v>133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352</v>
      </c>
      <c r="D17" s="27" t="s">
        <v>132</v>
      </c>
      <c r="E17" s="61" t="s">
        <v>131</v>
      </c>
      <c r="F17" s="11" t="s">
        <v>131</v>
      </c>
      <c r="G17" s="141" t="s">
        <v>400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130</v>
      </c>
      <c r="C18" s="21" t="s">
        <v>108</v>
      </c>
      <c r="D18" s="22" t="s">
        <v>65</v>
      </c>
      <c r="E18" s="93"/>
      <c r="F18" s="13" t="s">
        <v>125</v>
      </c>
      <c r="G18" s="142"/>
      <c r="H18" s="92" t="s">
        <v>125</v>
      </c>
      <c r="I18" s="40" t="s">
        <v>125</v>
      </c>
      <c r="J18" s="40" t="s">
        <v>125</v>
      </c>
      <c r="K18" s="113">
        <f>COUNTIF(E18:G18,"&gt;0.003")</f>
        <v>0</v>
      </c>
      <c r="L18" s="2"/>
    </row>
    <row r="19" spans="1:12" ht="12.6" customHeight="1">
      <c r="A19" s="160"/>
      <c r="B19" s="23" t="s">
        <v>46</v>
      </c>
      <c r="C19" s="24" t="s">
        <v>127</v>
      </c>
      <c r="D19" s="28" t="s">
        <v>39</v>
      </c>
      <c r="E19" s="88"/>
      <c r="F19" s="14" t="s">
        <v>114</v>
      </c>
      <c r="G19" s="143"/>
      <c r="H19" s="87" t="s">
        <v>114</v>
      </c>
      <c r="I19" s="15" t="s">
        <v>114</v>
      </c>
      <c r="J19" s="15" t="s">
        <v>114</v>
      </c>
      <c r="K19" s="109">
        <f>COUNTIF(E19:G19,"&gt;0")</f>
        <v>0</v>
      </c>
      <c r="L19" s="2"/>
    </row>
    <row r="20" spans="1:12" ht="12.6" customHeight="1">
      <c r="A20" s="160"/>
      <c r="B20" s="23" t="s">
        <v>371</v>
      </c>
      <c r="C20" s="24" t="s">
        <v>353</v>
      </c>
      <c r="D20" s="5" t="s">
        <v>38</v>
      </c>
      <c r="E20" s="88"/>
      <c r="F20" s="14" t="s">
        <v>123</v>
      </c>
      <c r="G20" s="143"/>
      <c r="H20" s="87" t="s">
        <v>123</v>
      </c>
      <c r="I20" s="15" t="s">
        <v>123</v>
      </c>
      <c r="J20" s="15" t="s">
        <v>123</v>
      </c>
      <c r="K20" s="109">
        <f>COUNTIF(E20:G20,"&gt;0.01")</f>
        <v>0</v>
      </c>
      <c r="L20" s="2"/>
    </row>
    <row r="21" spans="1:12" ht="12.6" customHeight="1">
      <c r="A21" s="160"/>
      <c r="B21" s="23" t="s">
        <v>370</v>
      </c>
      <c r="C21" s="24" t="s">
        <v>108</v>
      </c>
      <c r="D21" s="5" t="s">
        <v>40</v>
      </c>
      <c r="E21" s="88"/>
      <c r="F21" s="14" t="s">
        <v>120</v>
      </c>
      <c r="G21" s="143"/>
      <c r="H21" s="87" t="s">
        <v>120</v>
      </c>
      <c r="I21" s="15" t="s">
        <v>120</v>
      </c>
      <c r="J21" s="15" t="s">
        <v>120</v>
      </c>
      <c r="K21" s="109">
        <f>COUNTIF(E21:G21,"&gt;0.05")</f>
        <v>0</v>
      </c>
      <c r="L21" s="2"/>
    </row>
    <row r="22" spans="1:12" ht="12.6" customHeight="1">
      <c r="A22" s="160"/>
      <c r="B22" s="23" t="s">
        <v>47</v>
      </c>
      <c r="C22" s="24" t="s">
        <v>353</v>
      </c>
      <c r="D22" s="5" t="s">
        <v>38</v>
      </c>
      <c r="E22" s="88"/>
      <c r="F22" s="14" t="s">
        <v>123</v>
      </c>
      <c r="G22" s="143"/>
      <c r="H22" s="87" t="s">
        <v>123</v>
      </c>
      <c r="I22" s="15" t="s">
        <v>123</v>
      </c>
      <c r="J22" s="15" t="s">
        <v>123</v>
      </c>
      <c r="K22" s="109">
        <f>COUNTIF(E22:G22,"&gt;0.01")</f>
        <v>0</v>
      </c>
      <c r="L22" s="2"/>
    </row>
    <row r="23" spans="1:12" ht="12.6" customHeight="1">
      <c r="A23" s="160"/>
      <c r="B23" s="23" t="s">
        <v>369</v>
      </c>
      <c r="C23" s="24" t="s">
        <v>305</v>
      </c>
      <c r="D23" s="5" t="s">
        <v>61</v>
      </c>
      <c r="E23" s="88"/>
      <c r="F23" s="14" t="s">
        <v>123</v>
      </c>
      <c r="G23" s="143"/>
      <c r="H23" s="87" t="s">
        <v>123</v>
      </c>
      <c r="I23" s="15" t="s">
        <v>123</v>
      </c>
      <c r="J23" s="15" t="s">
        <v>123</v>
      </c>
      <c r="K23" s="109">
        <f>COUNTIF(E23:G23,"&gt;0.0005")</f>
        <v>0</v>
      </c>
      <c r="L23" s="2"/>
    </row>
    <row r="24" spans="1:12" ht="12.6" customHeight="1">
      <c r="A24" s="160"/>
      <c r="B24" s="23" t="s">
        <v>368</v>
      </c>
      <c r="C24" s="24" t="s">
        <v>69</v>
      </c>
      <c r="D24" s="28" t="s">
        <v>39</v>
      </c>
      <c r="E24" s="88"/>
      <c r="F24" s="14" t="s">
        <v>123</v>
      </c>
      <c r="G24" s="143"/>
      <c r="H24" s="87" t="s">
        <v>123</v>
      </c>
      <c r="I24" s="15" t="s">
        <v>123</v>
      </c>
      <c r="J24" s="15" t="s">
        <v>123</v>
      </c>
      <c r="K24" s="109">
        <f>COUNTIF(E24:G24,"&gt;0")</f>
        <v>0</v>
      </c>
      <c r="L24" s="2"/>
    </row>
    <row r="25" spans="1:12" ht="12.6" customHeight="1">
      <c r="A25" s="160"/>
      <c r="B25" s="23" t="s">
        <v>12</v>
      </c>
      <c r="C25" s="24" t="s">
        <v>353</v>
      </c>
      <c r="D25" s="5" t="s">
        <v>41</v>
      </c>
      <c r="E25" s="88"/>
      <c r="F25" s="14" t="s">
        <v>124</v>
      </c>
      <c r="G25" s="143"/>
      <c r="H25" s="87" t="s">
        <v>124</v>
      </c>
      <c r="I25" s="15" t="s">
        <v>124</v>
      </c>
      <c r="J25" s="15" t="s">
        <v>124</v>
      </c>
      <c r="K25" s="109">
        <f>COUNTIF(E25:G25,"&gt;0.02")</f>
        <v>0</v>
      </c>
      <c r="L25" s="2"/>
    </row>
    <row r="26" spans="1:12" ht="12.6" customHeight="1">
      <c r="A26" s="160"/>
      <c r="B26" s="23" t="s">
        <v>13</v>
      </c>
      <c r="C26" s="24" t="s">
        <v>305</v>
      </c>
      <c r="D26" s="5" t="s">
        <v>45</v>
      </c>
      <c r="E26" s="88"/>
      <c r="F26" s="14" t="s">
        <v>124</v>
      </c>
      <c r="G26" s="143"/>
      <c r="H26" s="87" t="s">
        <v>124</v>
      </c>
      <c r="I26" s="15" t="s">
        <v>124</v>
      </c>
      <c r="J26" s="15" t="s">
        <v>124</v>
      </c>
      <c r="K26" s="109">
        <f>COUNTIF(E26:G26,"&gt;0.002")</f>
        <v>0</v>
      </c>
      <c r="L26" s="2"/>
    </row>
    <row r="27" spans="1:12" ht="12.6" customHeight="1">
      <c r="A27" s="160"/>
      <c r="B27" s="23" t="s">
        <v>14</v>
      </c>
      <c r="C27" s="24" t="s">
        <v>305</v>
      </c>
      <c r="D27" s="5" t="s">
        <v>62</v>
      </c>
      <c r="E27" s="88"/>
      <c r="F27" s="14" t="s">
        <v>124</v>
      </c>
      <c r="G27" s="143"/>
      <c r="H27" s="87" t="s">
        <v>124</v>
      </c>
      <c r="I27" s="15" t="s">
        <v>124</v>
      </c>
      <c r="J27" s="15" t="s">
        <v>124</v>
      </c>
      <c r="K27" s="109">
        <f>COUNTIF(E27:G27,"&gt;0.004")</f>
        <v>0</v>
      </c>
      <c r="L27" s="2"/>
    </row>
    <row r="28" spans="1:12" ht="12.6" customHeight="1">
      <c r="A28" s="160"/>
      <c r="B28" s="23" t="s">
        <v>15</v>
      </c>
      <c r="C28" s="24" t="s">
        <v>353</v>
      </c>
      <c r="D28" s="5" t="s">
        <v>58</v>
      </c>
      <c r="E28" s="88"/>
      <c r="F28" s="14" t="s">
        <v>124</v>
      </c>
      <c r="G28" s="143"/>
      <c r="H28" s="87" t="s">
        <v>124</v>
      </c>
      <c r="I28" s="15" t="s">
        <v>124</v>
      </c>
      <c r="J28" s="15" t="s">
        <v>124</v>
      </c>
      <c r="K28" s="109">
        <f>COUNTIF(E28:G28,"&gt;0.1")</f>
        <v>0</v>
      </c>
      <c r="L28" s="2"/>
    </row>
    <row r="29" spans="1:12" ht="12.6" customHeight="1">
      <c r="A29" s="160"/>
      <c r="B29" s="23" t="s">
        <v>88</v>
      </c>
      <c r="C29" s="24" t="s">
        <v>353</v>
      </c>
      <c r="D29" s="5" t="s">
        <v>42</v>
      </c>
      <c r="E29" s="88"/>
      <c r="F29" s="14" t="s">
        <v>124</v>
      </c>
      <c r="G29" s="143"/>
      <c r="H29" s="87" t="s">
        <v>124</v>
      </c>
      <c r="I29" s="15" t="s">
        <v>124</v>
      </c>
      <c r="J29" s="15" t="s">
        <v>124</v>
      </c>
      <c r="K29" s="109">
        <f>COUNTIF(E29:G29,"&gt;0.04")</f>
        <v>0</v>
      </c>
      <c r="L29" s="2"/>
    </row>
    <row r="30" spans="1:12" ht="12.6" customHeight="1">
      <c r="A30" s="160"/>
      <c r="B30" s="23" t="s">
        <v>16</v>
      </c>
      <c r="C30" s="24" t="s">
        <v>108</v>
      </c>
      <c r="D30" s="5" t="s">
        <v>60</v>
      </c>
      <c r="E30" s="88"/>
      <c r="F30" s="14" t="s">
        <v>124</v>
      </c>
      <c r="G30" s="143"/>
      <c r="H30" s="87" t="s">
        <v>124</v>
      </c>
      <c r="I30" s="15" t="s">
        <v>124</v>
      </c>
      <c r="J30" s="15" t="s">
        <v>124</v>
      </c>
      <c r="K30" s="109">
        <f>COUNTIF(E30:G30,"&gt;1")</f>
        <v>0</v>
      </c>
      <c r="L30" s="2"/>
    </row>
    <row r="31" spans="1:12" ht="12.6" customHeight="1">
      <c r="A31" s="160"/>
      <c r="B31" s="23" t="s">
        <v>17</v>
      </c>
      <c r="C31" s="24" t="s">
        <v>69</v>
      </c>
      <c r="D31" s="5" t="s">
        <v>63</v>
      </c>
      <c r="E31" s="88"/>
      <c r="F31" s="14" t="s">
        <v>124</v>
      </c>
      <c r="G31" s="143"/>
      <c r="H31" s="87" t="s">
        <v>124</v>
      </c>
      <c r="I31" s="15" t="s">
        <v>124</v>
      </c>
      <c r="J31" s="15" t="s">
        <v>124</v>
      </c>
      <c r="K31" s="109">
        <f>COUNTIF(E31:G31,"&gt;0.006")</f>
        <v>0</v>
      </c>
      <c r="L31" s="2"/>
    </row>
    <row r="32" spans="1:12" ht="12.6" customHeight="1">
      <c r="A32" s="160"/>
      <c r="B32" s="23" t="s">
        <v>18</v>
      </c>
      <c r="C32" s="24" t="s">
        <v>353</v>
      </c>
      <c r="D32" s="5" t="s">
        <v>38</v>
      </c>
      <c r="E32" s="88"/>
      <c r="F32" s="14" t="s">
        <v>124</v>
      </c>
      <c r="G32" s="143"/>
      <c r="H32" s="87" t="s">
        <v>124</v>
      </c>
      <c r="I32" s="15" t="s">
        <v>124</v>
      </c>
      <c r="J32" s="15" t="s">
        <v>124</v>
      </c>
      <c r="K32" s="109">
        <f>COUNTIF(E32:G32,"&gt;0.01")</f>
        <v>0</v>
      </c>
      <c r="L32" s="2"/>
    </row>
    <row r="33" spans="1:12" ht="12.6" customHeight="1">
      <c r="A33" s="160"/>
      <c r="B33" s="23" t="s">
        <v>19</v>
      </c>
      <c r="C33" s="24" t="s">
        <v>353</v>
      </c>
      <c r="D33" s="5" t="s">
        <v>38</v>
      </c>
      <c r="E33" s="88"/>
      <c r="F33" s="14" t="s">
        <v>124</v>
      </c>
      <c r="G33" s="143"/>
      <c r="H33" s="87" t="s">
        <v>124</v>
      </c>
      <c r="I33" s="15" t="s">
        <v>124</v>
      </c>
      <c r="J33" s="15" t="s">
        <v>124</v>
      </c>
      <c r="K33" s="109">
        <f>COUNTIF(E33:G33,"&gt;0.01")</f>
        <v>0</v>
      </c>
      <c r="L33" s="2"/>
    </row>
    <row r="34" spans="1:12" ht="12.6" customHeight="1">
      <c r="A34" s="160"/>
      <c r="B34" s="23" t="s">
        <v>20</v>
      </c>
      <c r="C34" s="24" t="s">
        <v>305</v>
      </c>
      <c r="D34" s="5" t="s">
        <v>64</v>
      </c>
      <c r="E34" s="88"/>
      <c r="F34" s="14"/>
      <c r="G34" s="143"/>
      <c r="H34" s="87"/>
      <c r="I34" s="15"/>
      <c r="J34" s="15"/>
      <c r="K34" s="109"/>
      <c r="L34" s="2"/>
    </row>
    <row r="35" spans="1:12" ht="12.6" customHeight="1">
      <c r="A35" s="160"/>
      <c r="B35" s="23" t="s">
        <v>21</v>
      </c>
      <c r="C35" s="24" t="s">
        <v>69</v>
      </c>
      <c r="D35" s="5" t="s">
        <v>63</v>
      </c>
      <c r="E35" s="88"/>
      <c r="F35" s="14"/>
      <c r="G35" s="143"/>
      <c r="H35" s="87"/>
      <c r="I35" s="15"/>
      <c r="J35" s="15"/>
      <c r="K35" s="109"/>
      <c r="L35" s="2"/>
    </row>
    <row r="36" spans="1:12" ht="12.6" customHeight="1">
      <c r="A36" s="160"/>
      <c r="B36" s="23" t="s">
        <v>22</v>
      </c>
      <c r="C36" s="24" t="s">
        <v>305</v>
      </c>
      <c r="D36" s="5" t="s">
        <v>65</v>
      </c>
      <c r="E36" s="88"/>
      <c r="F36" s="14"/>
      <c r="G36" s="143"/>
      <c r="H36" s="87"/>
      <c r="I36" s="15"/>
      <c r="J36" s="15"/>
      <c r="K36" s="109"/>
      <c r="L36" s="2"/>
    </row>
    <row r="37" spans="1:12" ht="12.6" customHeight="1">
      <c r="A37" s="160"/>
      <c r="B37" s="23" t="s">
        <v>23</v>
      </c>
      <c r="C37" s="24" t="s">
        <v>353</v>
      </c>
      <c r="D37" s="5" t="s">
        <v>41</v>
      </c>
      <c r="E37" s="88"/>
      <c r="F37" s="14"/>
      <c r="G37" s="143"/>
      <c r="H37" s="87"/>
      <c r="I37" s="15"/>
      <c r="J37" s="15"/>
      <c r="K37" s="109"/>
      <c r="L37" s="2"/>
    </row>
    <row r="38" spans="1:12" ht="12.6" customHeight="1">
      <c r="A38" s="160"/>
      <c r="B38" s="23" t="s">
        <v>24</v>
      </c>
      <c r="C38" s="24" t="s">
        <v>305</v>
      </c>
      <c r="D38" s="5" t="s">
        <v>38</v>
      </c>
      <c r="E38" s="88"/>
      <c r="F38" s="14" t="s">
        <v>124</v>
      </c>
      <c r="G38" s="143"/>
      <c r="H38" s="87" t="s">
        <v>124</v>
      </c>
      <c r="I38" s="15" t="s">
        <v>124</v>
      </c>
      <c r="J38" s="15" t="s">
        <v>124</v>
      </c>
      <c r="K38" s="109">
        <f>COUNTIF(E38:G38,"&gt;0.01")</f>
        <v>0</v>
      </c>
      <c r="L38" s="2"/>
    </row>
    <row r="39" spans="1:12" ht="12.6" customHeight="1">
      <c r="A39" s="160"/>
      <c r="B39" s="23" t="s">
        <v>184</v>
      </c>
      <c r="C39" s="24" t="s">
        <v>305</v>
      </c>
      <c r="D39" s="5" t="s">
        <v>38</v>
      </c>
      <c r="E39" s="88"/>
      <c r="F39" s="14" t="s">
        <v>123</v>
      </c>
      <c r="G39" s="143"/>
      <c r="H39" s="87" t="s">
        <v>123</v>
      </c>
      <c r="I39" s="15" t="s">
        <v>123</v>
      </c>
      <c r="J39" s="15" t="s">
        <v>123</v>
      </c>
      <c r="K39" s="109">
        <f>COUNTIF(E39:G39,"&gt;0.01")</f>
        <v>0</v>
      </c>
      <c r="L39" s="2"/>
    </row>
    <row r="40" spans="1:12" ht="12.6" customHeight="1">
      <c r="A40" s="160"/>
      <c r="B40" s="23" t="s">
        <v>367</v>
      </c>
      <c r="C40" s="24" t="s">
        <v>353</v>
      </c>
      <c r="D40" s="5" t="s">
        <v>352</v>
      </c>
      <c r="E40" s="59">
        <v>0.62</v>
      </c>
      <c r="F40" s="58">
        <v>0.54</v>
      </c>
      <c r="G40" s="153">
        <v>1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305</v>
      </c>
      <c r="D41" s="5" t="s">
        <v>352</v>
      </c>
      <c r="E41" s="88" t="s">
        <v>121</v>
      </c>
      <c r="F41" s="14" t="s">
        <v>121</v>
      </c>
      <c r="G41" s="15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69</v>
      </c>
      <c r="D42" s="5" t="s">
        <v>366</v>
      </c>
      <c r="E42" s="59">
        <v>0.67</v>
      </c>
      <c r="F42" s="58">
        <v>0.59</v>
      </c>
      <c r="G42" s="153">
        <v>1</v>
      </c>
      <c r="H42" s="118">
        <v>1</v>
      </c>
      <c r="I42" s="15">
        <v>0.59</v>
      </c>
      <c r="J42" s="89">
        <v>0.75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353</v>
      </c>
      <c r="D43" s="5" t="s">
        <v>66</v>
      </c>
      <c r="E43" s="88"/>
      <c r="F43" s="14">
        <v>0.05</v>
      </c>
      <c r="G43" s="143"/>
      <c r="H43" s="87">
        <v>0.05</v>
      </c>
      <c r="I43" s="15">
        <v>0.05</v>
      </c>
      <c r="J43" s="15">
        <v>0.05</v>
      </c>
      <c r="K43" s="109">
        <f>COUNTIF(E43:G43,"&gt;0.8")</f>
        <v>0</v>
      </c>
      <c r="L43" s="2"/>
    </row>
    <row r="44" spans="1:12" ht="12.6" customHeight="1">
      <c r="A44" s="160"/>
      <c r="B44" s="23" t="s">
        <v>49</v>
      </c>
      <c r="C44" s="24" t="s">
        <v>353</v>
      </c>
      <c r="D44" s="5" t="s">
        <v>365</v>
      </c>
      <c r="E44" s="88"/>
      <c r="F44" s="14" t="s">
        <v>120</v>
      </c>
      <c r="G44" s="143"/>
      <c r="H44" s="87" t="s">
        <v>120</v>
      </c>
      <c r="I44" s="15" t="s">
        <v>120</v>
      </c>
      <c r="J44" s="15" t="s">
        <v>120</v>
      </c>
      <c r="K44" s="109">
        <f>COUNTIF(E44:G44,"&gt;1")</f>
        <v>0</v>
      </c>
      <c r="L44" s="2"/>
    </row>
    <row r="45" spans="1:12" ht="12.6" customHeight="1">
      <c r="A45" s="161"/>
      <c r="B45" s="29" t="s">
        <v>341</v>
      </c>
      <c r="C45" s="30" t="s">
        <v>353</v>
      </c>
      <c r="D45" s="131" t="s">
        <v>40</v>
      </c>
      <c r="E45" s="85"/>
      <c r="F45" s="16" t="s">
        <v>109</v>
      </c>
      <c r="G45" s="145"/>
      <c r="H45" s="84" t="s">
        <v>109</v>
      </c>
      <c r="I45" s="41" t="s">
        <v>109</v>
      </c>
      <c r="J45" s="41" t="s">
        <v>109</v>
      </c>
      <c r="K45" s="108">
        <f>COUNTIF(E45:G45,"&gt;0.05")</f>
        <v>0</v>
      </c>
      <c r="L45" s="2"/>
    </row>
    <row r="46" spans="1:12" ht="12.6" customHeight="1">
      <c r="A46" s="159" t="s">
        <v>30</v>
      </c>
      <c r="B46" s="20" t="s">
        <v>364</v>
      </c>
      <c r="C46" s="21" t="s">
        <v>182</v>
      </c>
      <c r="D46" s="31" t="s">
        <v>43</v>
      </c>
      <c r="E46" s="83">
        <v>9.3000000000000007</v>
      </c>
      <c r="F46" s="82">
        <v>9.4</v>
      </c>
      <c r="G46" s="146">
        <v>9.4</v>
      </c>
      <c r="H46" s="81">
        <v>9.4</v>
      </c>
      <c r="I46" s="80">
        <v>9.3000000000000007</v>
      </c>
      <c r="J46" s="80">
        <v>9.4</v>
      </c>
      <c r="K46" s="79">
        <f>3-(COUNTIF(E46:G46,"&lt;=8.5")-COUNTIF(E46:G46,"&lt;6.5"))</f>
        <v>3</v>
      </c>
      <c r="L46" s="2"/>
    </row>
    <row r="47" spans="1:12" ht="12.6" customHeight="1">
      <c r="A47" s="160"/>
      <c r="B47" s="23" t="s">
        <v>340</v>
      </c>
      <c r="C47" s="24" t="s">
        <v>108</v>
      </c>
      <c r="D47" s="5" t="s">
        <v>363</v>
      </c>
      <c r="E47" s="75">
        <v>1.3</v>
      </c>
      <c r="F47" s="74">
        <v>0.9</v>
      </c>
      <c r="G47" s="136">
        <v>1.5</v>
      </c>
      <c r="H47" s="78">
        <v>1.5</v>
      </c>
      <c r="I47" s="77">
        <v>0.9</v>
      </c>
      <c r="J47" s="77">
        <v>1.2</v>
      </c>
      <c r="K47" s="67">
        <f>COUNTIF(E47:G47,"&gt;2")</f>
        <v>0</v>
      </c>
      <c r="L47" s="2"/>
    </row>
    <row r="48" spans="1:12" ht="12.6" customHeight="1">
      <c r="A48" s="160"/>
      <c r="B48" s="23" t="s">
        <v>362</v>
      </c>
      <c r="C48" s="24" t="s">
        <v>353</v>
      </c>
      <c r="D48" s="5" t="s">
        <v>336</v>
      </c>
      <c r="E48" s="75">
        <v>2.9</v>
      </c>
      <c r="F48" s="74">
        <v>2.1</v>
      </c>
      <c r="G48" s="136">
        <v>3.8</v>
      </c>
      <c r="H48" s="78">
        <v>3.8</v>
      </c>
      <c r="I48" s="77">
        <v>2.1</v>
      </c>
      <c r="J48" s="77">
        <v>2.9</v>
      </c>
      <c r="K48" s="67"/>
      <c r="L48" s="2"/>
    </row>
    <row r="49" spans="1:12" ht="12.6" customHeight="1">
      <c r="A49" s="160"/>
      <c r="B49" s="23" t="s">
        <v>361</v>
      </c>
      <c r="C49" s="24" t="s">
        <v>353</v>
      </c>
      <c r="D49" s="5" t="s">
        <v>71</v>
      </c>
      <c r="E49" s="56">
        <v>1</v>
      </c>
      <c r="F49" s="9" t="s">
        <v>118</v>
      </c>
      <c r="G49" s="140" t="s">
        <v>118</v>
      </c>
      <c r="H49" s="55">
        <v>1</v>
      </c>
      <c r="I49" s="48" t="s">
        <v>118</v>
      </c>
      <c r="J49" s="48">
        <v>1</v>
      </c>
      <c r="K49" s="67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353</v>
      </c>
      <c r="D50" s="5" t="s">
        <v>67</v>
      </c>
      <c r="E50" s="75">
        <v>13.9</v>
      </c>
      <c r="F50" s="74">
        <v>12.1</v>
      </c>
      <c r="G50" s="140">
        <v>13.5</v>
      </c>
      <c r="H50" s="78">
        <v>13.9</v>
      </c>
      <c r="I50" s="48">
        <v>12.1</v>
      </c>
      <c r="J50" s="77">
        <v>13.2</v>
      </c>
      <c r="K50" s="67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360</v>
      </c>
      <c r="D51" s="5" t="s">
        <v>44</v>
      </c>
      <c r="E51" s="56">
        <v>330</v>
      </c>
      <c r="F51" s="9">
        <v>3300</v>
      </c>
      <c r="G51" s="140">
        <v>1700</v>
      </c>
      <c r="H51" s="55">
        <v>3300</v>
      </c>
      <c r="I51" s="48">
        <v>330</v>
      </c>
      <c r="J51" s="48">
        <v>1800</v>
      </c>
      <c r="K51" s="67">
        <f>COUNTIF(E51:G51,"&gt;1000")</f>
        <v>2</v>
      </c>
      <c r="L51" s="2"/>
    </row>
    <row r="52" spans="1:12" ht="12.6" customHeight="1">
      <c r="A52" s="160"/>
      <c r="B52" s="23" t="s">
        <v>59</v>
      </c>
      <c r="C52" s="24" t="s">
        <v>305</v>
      </c>
      <c r="D52" s="5" t="s">
        <v>72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353</v>
      </c>
      <c r="D53" s="5" t="s">
        <v>182</v>
      </c>
      <c r="E53" s="73">
        <v>0.77</v>
      </c>
      <c r="F53" s="72">
        <v>0.59</v>
      </c>
      <c r="G53" s="140">
        <v>1.2</v>
      </c>
      <c r="H53" s="55">
        <v>1.2</v>
      </c>
      <c r="I53" s="48">
        <v>0.59</v>
      </c>
      <c r="J53" s="71">
        <v>0.85</v>
      </c>
      <c r="K53" s="67"/>
      <c r="L53" s="2"/>
    </row>
    <row r="54" spans="1:12" ht="12.6" customHeight="1">
      <c r="A54" s="160"/>
      <c r="B54" s="23" t="s">
        <v>29</v>
      </c>
      <c r="C54" s="24" t="s">
        <v>353</v>
      </c>
      <c r="D54" s="5" t="s">
        <v>352</v>
      </c>
      <c r="E54" s="70">
        <v>5.1999999999999998E-2</v>
      </c>
      <c r="F54" s="69">
        <v>2.5999999999999999E-2</v>
      </c>
      <c r="G54" s="140">
        <v>2.1000000000000001E-2</v>
      </c>
      <c r="H54" s="55">
        <v>5.1999999999999998E-2</v>
      </c>
      <c r="I54" s="48">
        <v>2.1000000000000001E-2</v>
      </c>
      <c r="J54" s="68">
        <v>3.3000000000000002E-2</v>
      </c>
      <c r="K54" s="67"/>
      <c r="L54" s="2"/>
    </row>
    <row r="55" spans="1:12" ht="12.6" customHeight="1">
      <c r="A55" s="160"/>
      <c r="B55" s="23" t="s">
        <v>359</v>
      </c>
      <c r="C55" s="24" t="s">
        <v>305</v>
      </c>
      <c r="D55" s="5" t="s">
        <v>358</v>
      </c>
      <c r="E55" s="56"/>
      <c r="F55" s="9">
        <v>1.1999999999999999E-3</v>
      </c>
      <c r="G55" s="152">
        <v>6.0000000000000001E-3</v>
      </c>
      <c r="H55" s="124">
        <v>6.0000000000000001E-3</v>
      </c>
      <c r="I55" s="48">
        <v>1.1999999999999999E-3</v>
      </c>
      <c r="J55" s="48">
        <v>3.5999999999999999E-3</v>
      </c>
      <c r="K55" s="66">
        <f>COUNTIF(E55:G55,"&gt;0.03")</f>
        <v>0</v>
      </c>
      <c r="L55" s="2"/>
    </row>
    <row r="56" spans="1:12" ht="12.6" customHeight="1">
      <c r="A56" s="159" t="s">
        <v>36</v>
      </c>
      <c r="B56" s="20" t="s">
        <v>31</v>
      </c>
      <c r="C56" s="21" t="s">
        <v>353</v>
      </c>
      <c r="D56" s="22" t="s">
        <v>336</v>
      </c>
      <c r="E56" s="65"/>
      <c r="F56" s="7" t="s">
        <v>109</v>
      </c>
      <c r="G56" s="135"/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0"/>
      <c r="B57" s="23" t="s">
        <v>357</v>
      </c>
      <c r="C57" s="24" t="s">
        <v>356</v>
      </c>
      <c r="D57" s="5" t="s">
        <v>352</v>
      </c>
      <c r="E57" s="63"/>
      <c r="F57" s="6">
        <v>1.6000000000000001E-3</v>
      </c>
      <c r="G57" s="139"/>
      <c r="H57" s="62">
        <v>1.6000000000000001E-3</v>
      </c>
      <c r="I57" s="10">
        <v>1.6000000000000001E-3</v>
      </c>
      <c r="J57" s="10">
        <v>1.6000000000000001E-3</v>
      </c>
      <c r="K57" s="17"/>
      <c r="L57" s="2"/>
    </row>
    <row r="58" spans="1:12" ht="12.6" customHeight="1">
      <c r="A58" s="160"/>
      <c r="B58" s="23" t="s">
        <v>32</v>
      </c>
      <c r="C58" s="24" t="s">
        <v>305</v>
      </c>
      <c r="D58" s="5" t="s">
        <v>355</v>
      </c>
      <c r="E58" s="56"/>
      <c r="F58" s="9">
        <v>0.02</v>
      </c>
      <c r="G58" s="140"/>
      <c r="H58" s="55">
        <v>0.02</v>
      </c>
      <c r="I58" s="48">
        <v>0.02</v>
      </c>
      <c r="J58" s="48">
        <v>0.02</v>
      </c>
      <c r="K58" s="49"/>
      <c r="L58" s="2"/>
    </row>
    <row r="59" spans="1:12" ht="12.6" customHeight="1">
      <c r="A59" s="160"/>
      <c r="B59" s="23" t="s">
        <v>33</v>
      </c>
      <c r="C59" s="24" t="s">
        <v>69</v>
      </c>
      <c r="D59" s="5" t="s">
        <v>336</v>
      </c>
      <c r="E59" s="63"/>
      <c r="F59" s="6" t="s">
        <v>114</v>
      </c>
      <c r="G59" s="139"/>
      <c r="H59" s="62" t="s">
        <v>114</v>
      </c>
      <c r="I59" s="10" t="s">
        <v>114</v>
      </c>
      <c r="J59" s="10" t="s">
        <v>114</v>
      </c>
      <c r="K59" s="17"/>
      <c r="L59" s="2"/>
    </row>
    <row r="60" spans="1:12" ht="12.6" customHeight="1">
      <c r="A60" s="160"/>
      <c r="B60" s="23" t="s">
        <v>354</v>
      </c>
      <c r="C60" s="24" t="s">
        <v>353</v>
      </c>
      <c r="D60" s="5" t="s">
        <v>352</v>
      </c>
      <c r="E60" s="63"/>
      <c r="F60" s="6" t="s">
        <v>109</v>
      </c>
      <c r="G60" s="139"/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1"/>
      <c r="B61" s="25" t="s">
        <v>112</v>
      </c>
      <c r="C61" s="26" t="s">
        <v>353</v>
      </c>
      <c r="D61" s="27" t="s">
        <v>72</v>
      </c>
      <c r="E61" s="61"/>
      <c r="F61" s="11" t="s">
        <v>111</v>
      </c>
      <c r="G61" s="141"/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69</v>
      </c>
      <c r="D62" s="35" t="s">
        <v>182</v>
      </c>
      <c r="E62" s="88" t="s">
        <v>110</v>
      </c>
      <c r="F62" s="14">
        <v>0.05</v>
      </c>
      <c r="G62" s="147" t="s">
        <v>110</v>
      </c>
      <c r="H62" s="57">
        <v>0.05</v>
      </c>
      <c r="I62" s="50" t="s">
        <v>110</v>
      </c>
      <c r="J62" s="50">
        <v>0.04</v>
      </c>
      <c r="K62" s="45"/>
      <c r="L62" s="2"/>
    </row>
    <row r="63" spans="1:12" ht="12.6" customHeight="1">
      <c r="A63" s="163"/>
      <c r="B63" s="23" t="s">
        <v>56</v>
      </c>
      <c r="C63" s="24" t="s">
        <v>69</v>
      </c>
      <c r="D63" s="5" t="s">
        <v>352</v>
      </c>
      <c r="E63" s="70">
        <v>3.3000000000000002E-2</v>
      </c>
      <c r="F63" s="69">
        <v>2.1000000000000001E-2</v>
      </c>
      <c r="G63" s="140">
        <v>1.2E-2</v>
      </c>
      <c r="H63" s="55">
        <v>3.3000000000000002E-2</v>
      </c>
      <c r="I63" s="48">
        <v>1.2E-2</v>
      </c>
      <c r="J63" s="68">
        <v>2.2000000000000002E-2</v>
      </c>
      <c r="K63" s="49"/>
      <c r="L63" s="2"/>
    </row>
    <row r="64" spans="1:12" ht="12.6" customHeight="1" thickBot="1">
      <c r="A64" s="164"/>
      <c r="B64" s="36" t="s">
        <v>35</v>
      </c>
      <c r="C64" s="37" t="s">
        <v>69</v>
      </c>
      <c r="D64" s="38" t="s">
        <v>352</v>
      </c>
      <c r="E64" s="54"/>
      <c r="F64" s="18" t="s">
        <v>106</v>
      </c>
      <c r="G64" s="148">
        <v>0.04</v>
      </c>
      <c r="H64" s="53">
        <v>0.04</v>
      </c>
      <c r="I64" s="19" t="s">
        <v>106</v>
      </c>
      <c r="J64" s="19">
        <v>0.04</v>
      </c>
      <c r="K64" s="43"/>
      <c r="L64" s="2"/>
    </row>
    <row r="65" spans="1:2" ht="12.6" customHeight="1">
      <c r="A65" s="51" t="s">
        <v>351</v>
      </c>
      <c r="B65" s="4"/>
    </row>
    <row r="66" spans="1:2">
      <c r="A66" s="51" t="s">
        <v>102</v>
      </c>
    </row>
    <row r="67" spans="1:2">
      <c r="A67" s="51" t="s">
        <v>350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378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177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0.48958333333333331</v>
      </c>
      <c r="F5" s="101">
        <v>0.5</v>
      </c>
      <c r="G5" s="134">
        <v>0.52638888888888891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143</v>
      </c>
      <c r="D6" s="22" t="s">
        <v>143</v>
      </c>
      <c r="E6" s="65" t="s">
        <v>253</v>
      </c>
      <c r="F6" s="7" t="s">
        <v>253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237</v>
      </c>
      <c r="D7" s="5" t="s">
        <v>137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140</v>
      </c>
      <c r="D8" s="5" t="s">
        <v>139</v>
      </c>
      <c r="E8" s="100">
        <v>0.19</v>
      </c>
      <c r="F8" s="99">
        <v>0.28999999999999998</v>
      </c>
      <c r="G8" s="137">
        <v>7.0000000000000007E-2</v>
      </c>
      <c r="H8" s="98">
        <v>0.28999999999999998</v>
      </c>
      <c r="I8" s="97">
        <v>7.0000000000000007E-2</v>
      </c>
      <c r="J8" s="97">
        <v>0.183</v>
      </c>
      <c r="K8" s="17"/>
      <c r="L8" s="2"/>
    </row>
    <row r="9" spans="1:12" ht="12.6" customHeight="1">
      <c r="A9" s="160"/>
      <c r="B9" s="23" t="s">
        <v>3</v>
      </c>
      <c r="C9" s="24" t="s">
        <v>189</v>
      </c>
      <c r="D9" s="5" t="s">
        <v>139</v>
      </c>
      <c r="E9" s="100">
        <v>0.05</v>
      </c>
      <c r="F9" s="99">
        <v>5.6000000000000001E-2</v>
      </c>
      <c r="G9" s="137">
        <v>0.05</v>
      </c>
      <c r="H9" s="98">
        <v>5.6000000000000001E-2</v>
      </c>
      <c r="I9" s="97">
        <v>0.05</v>
      </c>
      <c r="J9" s="97">
        <v>5.2000000000000011E-2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137</v>
      </c>
      <c r="E10" s="96">
        <v>0.45</v>
      </c>
      <c r="F10" s="95">
        <v>0.35</v>
      </c>
      <c r="G10" s="139">
        <v>0.28999999999999998</v>
      </c>
      <c r="H10" s="115">
        <v>0.45</v>
      </c>
      <c r="I10" s="94">
        <v>0.28999999999999998</v>
      </c>
      <c r="J10" s="94">
        <v>0.36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137</v>
      </c>
      <c r="E11" s="73">
        <v>0.28999999999999998</v>
      </c>
      <c r="F11" s="72">
        <v>0.37</v>
      </c>
      <c r="G11" s="140">
        <v>0.06</v>
      </c>
      <c r="H11" s="119">
        <v>0.37</v>
      </c>
      <c r="I11" s="71">
        <v>0.06</v>
      </c>
      <c r="J11" s="94">
        <v>0.24</v>
      </c>
      <c r="K11" s="49"/>
      <c r="L11" s="2"/>
    </row>
    <row r="12" spans="1:12" ht="12.6" customHeight="1">
      <c r="A12" s="160"/>
      <c r="B12" s="23" t="s">
        <v>6</v>
      </c>
      <c r="C12" s="24" t="s">
        <v>236</v>
      </c>
      <c r="D12" s="5" t="s">
        <v>137</v>
      </c>
      <c r="E12" s="75">
        <v>28.2</v>
      </c>
      <c r="F12" s="74">
        <v>35.5</v>
      </c>
      <c r="G12" s="136">
        <v>26</v>
      </c>
      <c r="H12" s="78">
        <v>35.5</v>
      </c>
      <c r="I12" s="77">
        <v>26</v>
      </c>
      <c r="J12" s="77">
        <v>29.900000000000002</v>
      </c>
      <c r="K12" s="49"/>
      <c r="L12" s="2"/>
    </row>
    <row r="13" spans="1:12" ht="12.6" customHeight="1">
      <c r="A13" s="160"/>
      <c r="B13" s="23" t="s">
        <v>7</v>
      </c>
      <c r="C13" s="24" t="s">
        <v>138</v>
      </c>
      <c r="D13" s="5" t="s">
        <v>137</v>
      </c>
      <c r="E13" s="75">
        <v>18.5</v>
      </c>
      <c r="F13" s="74">
        <v>26</v>
      </c>
      <c r="G13" s="136">
        <v>15.5</v>
      </c>
      <c r="H13" s="78">
        <v>26</v>
      </c>
      <c r="I13" s="77">
        <v>15.5</v>
      </c>
      <c r="J13" s="77">
        <v>20</v>
      </c>
      <c r="K13" s="49"/>
      <c r="L13" s="2"/>
    </row>
    <row r="14" spans="1:12" ht="12.6" customHeight="1">
      <c r="A14" s="160"/>
      <c r="B14" s="23" t="s">
        <v>8</v>
      </c>
      <c r="C14" s="24" t="s">
        <v>137</v>
      </c>
      <c r="D14" s="5" t="s">
        <v>137</v>
      </c>
      <c r="E14" s="63" t="s">
        <v>136</v>
      </c>
      <c r="F14" s="6" t="s">
        <v>402</v>
      </c>
      <c r="G14" s="139" t="s">
        <v>136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132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0"/>
      <c r="B16" s="23" t="s">
        <v>10</v>
      </c>
      <c r="C16" s="24" t="s">
        <v>182</v>
      </c>
      <c r="D16" s="5" t="s">
        <v>132</v>
      </c>
      <c r="E16" s="63" t="s">
        <v>134</v>
      </c>
      <c r="F16" s="6" t="s">
        <v>134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182</v>
      </c>
      <c r="D17" s="27" t="s">
        <v>132</v>
      </c>
      <c r="E17" s="61" t="s">
        <v>131</v>
      </c>
      <c r="F17" s="11" t="s">
        <v>400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130</v>
      </c>
      <c r="C18" s="21" t="s">
        <v>127</v>
      </c>
      <c r="D18" s="22" t="s">
        <v>65</v>
      </c>
      <c r="E18" s="93"/>
      <c r="F18" s="13" t="s">
        <v>125</v>
      </c>
      <c r="G18" s="142"/>
      <c r="H18" s="92" t="s">
        <v>125</v>
      </c>
      <c r="I18" s="40" t="s">
        <v>125</v>
      </c>
      <c r="J18" s="40" t="s">
        <v>125</v>
      </c>
      <c r="K18" s="113">
        <f>COUNTIF(E18:G18,"&gt;0.003")</f>
        <v>0</v>
      </c>
      <c r="L18" s="2"/>
    </row>
    <row r="19" spans="1:12" ht="12.6" customHeight="1">
      <c r="A19" s="160"/>
      <c r="B19" s="23" t="s">
        <v>46</v>
      </c>
      <c r="C19" s="24" t="s">
        <v>108</v>
      </c>
      <c r="D19" s="28" t="s">
        <v>39</v>
      </c>
      <c r="E19" s="88"/>
      <c r="F19" s="14" t="s">
        <v>114</v>
      </c>
      <c r="G19" s="143"/>
      <c r="H19" s="87" t="s">
        <v>114</v>
      </c>
      <c r="I19" s="15" t="s">
        <v>114</v>
      </c>
      <c r="J19" s="15" t="s">
        <v>114</v>
      </c>
      <c r="K19" s="109">
        <f>COUNTIF(E19:G19,"&gt;0")</f>
        <v>0</v>
      </c>
      <c r="L19" s="2"/>
    </row>
    <row r="20" spans="1:12" ht="12.6" customHeight="1">
      <c r="A20" s="160"/>
      <c r="B20" s="23" t="s">
        <v>377</v>
      </c>
      <c r="C20" s="24" t="s">
        <v>127</v>
      </c>
      <c r="D20" s="5" t="s">
        <v>38</v>
      </c>
      <c r="E20" s="88"/>
      <c r="F20" s="14" t="s">
        <v>123</v>
      </c>
      <c r="G20" s="143"/>
      <c r="H20" s="87" t="s">
        <v>123</v>
      </c>
      <c r="I20" s="15" t="s">
        <v>123</v>
      </c>
      <c r="J20" s="15" t="s">
        <v>123</v>
      </c>
      <c r="K20" s="109">
        <f>COUNTIF(E20:G20,"&gt;0.01")</f>
        <v>0</v>
      </c>
      <c r="L20" s="2"/>
    </row>
    <row r="21" spans="1:12" ht="12.6" customHeight="1">
      <c r="A21" s="160"/>
      <c r="B21" s="23" t="s">
        <v>128</v>
      </c>
      <c r="C21" s="24" t="s">
        <v>127</v>
      </c>
      <c r="D21" s="5" t="s">
        <v>40</v>
      </c>
      <c r="E21" s="88"/>
      <c r="F21" s="14" t="s">
        <v>120</v>
      </c>
      <c r="G21" s="143"/>
      <c r="H21" s="87" t="s">
        <v>120</v>
      </c>
      <c r="I21" s="15" t="s">
        <v>120</v>
      </c>
      <c r="J21" s="15" t="s">
        <v>120</v>
      </c>
      <c r="K21" s="109">
        <f>COUNTIF(E21:G21,"&gt;0.05")</f>
        <v>0</v>
      </c>
      <c r="L21" s="2"/>
    </row>
    <row r="22" spans="1:12" ht="12.6" customHeight="1">
      <c r="A22" s="160"/>
      <c r="B22" s="23" t="s">
        <v>47</v>
      </c>
      <c r="C22" s="24" t="s">
        <v>108</v>
      </c>
      <c r="D22" s="5" t="s">
        <v>38</v>
      </c>
      <c r="E22" s="88"/>
      <c r="F22" s="14" t="s">
        <v>123</v>
      </c>
      <c r="G22" s="143"/>
      <c r="H22" s="87" t="s">
        <v>123</v>
      </c>
      <c r="I22" s="15" t="s">
        <v>123</v>
      </c>
      <c r="J22" s="15" t="s">
        <v>123</v>
      </c>
      <c r="K22" s="109">
        <f>COUNTIF(E22:G22,"&gt;0.01")</f>
        <v>0</v>
      </c>
      <c r="L22" s="2"/>
    </row>
    <row r="23" spans="1:12" ht="12.6" customHeight="1">
      <c r="A23" s="160"/>
      <c r="B23" s="23" t="s">
        <v>185</v>
      </c>
      <c r="C23" s="24" t="s">
        <v>108</v>
      </c>
      <c r="D23" s="5" t="s">
        <v>61</v>
      </c>
      <c r="E23" s="88"/>
      <c r="F23" s="14" t="s">
        <v>123</v>
      </c>
      <c r="G23" s="143"/>
      <c r="H23" s="87" t="s">
        <v>123</v>
      </c>
      <c r="I23" s="15" t="s">
        <v>123</v>
      </c>
      <c r="J23" s="15" t="s">
        <v>123</v>
      </c>
      <c r="K23" s="109">
        <f>COUNTIF(E23:G23,"&gt;0.0005")</f>
        <v>0</v>
      </c>
      <c r="L23" s="2"/>
    </row>
    <row r="24" spans="1:12" ht="12.6" customHeight="1">
      <c r="A24" s="160"/>
      <c r="B24" s="23" t="s">
        <v>270</v>
      </c>
      <c r="C24" s="24" t="s">
        <v>69</v>
      </c>
      <c r="D24" s="28" t="s">
        <v>39</v>
      </c>
      <c r="E24" s="88"/>
      <c r="F24" s="14" t="s">
        <v>123</v>
      </c>
      <c r="G24" s="143"/>
      <c r="H24" s="87" t="s">
        <v>123</v>
      </c>
      <c r="I24" s="15" t="s">
        <v>123</v>
      </c>
      <c r="J24" s="15" t="s">
        <v>123</v>
      </c>
      <c r="K24" s="109">
        <f>COUNTIF(E24:G24,"&gt;0")</f>
        <v>0</v>
      </c>
      <c r="L24" s="2"/>
    </row>
    <row r="25" spans="1:12" ht="12.6" customHeight="1">
      <c r="A25" s="160"/>
      <c r="B25" s="23" t="s">
        <v>12</v>
      </c>
      <c r="C25" s="24" t="s">
        <v>69</v>
      </c>
      <c r="D25" s="5" t="s">
        <v>41</v>
      </c>
      <c r="E25" s="88"/>
      <c r="F25" s="14" t="s">
        <v>124</v>
      </c>
      <c r="G25" s="143"/>
      <c r="H25" s="87" t="s">
        <v>124</v>
      </c>
      <c r="I25" s="15" t="s">
        <v>124</v>
      </c>
      <c r="J25" s="15" t="s">
        <v>124</v>
      </c>
      <c r="K25" s="109">
        <f>COUNTIF(E25:G25,"&gt;0.02")</f>
        <v>0</v>
      </c>
      <c r="L25" s="2"/>
    </row>
    <row r="26" spans="1:12" ht="12.6" customHeight="1">
      <c r="A26" s="160"/>
      <c r="B26" s="23" t="s">
        <v>13</v>
      </c>
      <c r="C26" s="24" t="s">
        <v>69</v>
      </c>
      <c r="D26" s="5" t="s">
        <v>45</v>
      </c>
      <c r="E26" s="88"/>
      <c r="F26" s="14" t="s">
        <v>124</v>
      </c>
      <c r="G26" s="143"/>
      <c r="H26" s="87" t="s">
        <v>124</v>
      </c>
      <c r="I26" s="15" t="s">
        <v>124</v>
      </c>
      <c r="J26" s="15" t="s">
        <v>124</v>
      </c>
      <c r="K26" s="109">
        <f>COUNTIF(E26:G26,"&gt;0.002")</f>
        <v>0</v>
      </c>
      <c r="L26" s="2"/>
    </row>
    <row r="27" spans="1:12" ht="12.6" customHeight="1">
      <c r="A27" s="160"/>
      <c r="B27" s="23" t="s">
        <v>14</v>
      </c>
      <c r="C27" s="24" t="s">
        <v>108</v>
      </c>
      <c r="D27" s="5" t="s">
        <v>62</v>
      </c>
      <c r="E27" s="88"/>
      <c r="F27" s="14" t="s">
        <v>124</v>
      </c>
      <c r="G27" s="143"/>
      <c r="H27" s="87" t="s">
        <v>124</v>
      </c>
      <c r="I27" s="15" t="s">
        <v>124</v>
      </c>
      <c r="J27" s="15" t="s">
        <v>124</v>
      </c>
      <c r="K27" s="109">
        <f>COUNTIF(E27:G27,"&gt;0.004")</f>
        <v>0</v>
      </c>
      <c r="L27" s="2"/>
    </row>
    <row r="28" spans="1:12" ht="12.6" customHeight="1">
      <c r="A28" s="160"/>
      <c r="B28" s="23" t="s">
        <v>15</v>
      </c>
      <c r="C28" s="24" t="s">
        <v>69</v>
      </c>
      <c r="D28" s="5" t="s">
        <v>58</v>
      </c>
      <c r="E28" s="88"/>
      <c r="F28" s="14" t="s">
        <v>124</v>
      </c>
      <c r="G28" s="143"/>
      <c r="H28" s="87" t="s">
        <v>124</v>
      </c>
      <c r="I28" s="15" t="s">
        <v>124</v>
      </c>
      <c r="J28" s="15" t="s">
        <v>124</v>
      </c>
      <c r="K28" s="109">
        <f>COUNTIF(E28:G28,"&gt;0.1")</f>
        <v>0</v>
      </c>
      <c r="L28" s="2"/>
    </row>
    <row r="29" spans="1:12" ht="12.6" customHeight="1">
      <c r="A29" s="160"/>
      <c r="B29" s="23" t="s">
        <v>88</v>
      </c>
      <c r="C29" s="24" t="s">
        <v>108</v>
      </c>
      <c r="D29" s="5" t="s">
        <v>42</v>
      </c>
      <c r="E29" s="88"/>
      <c r="F29" s="14" t="s">
        <v>124</v>
      </c>
      <c r="G29" s="143"/>
      <c r="H29" s="87" t="s">
        <v>124</v>
      </c>
      <c r="I29" s="15" t="s">
        <v>124</v>
      </c>
      <c r="J29" s="15" t="s">
        <v>124</v>
      </c>
      <c r="K29" s="109">
        <f>COUNTIF(E29:G29,"&gt;0.04")</f>
        <v>0</v>
      </c>
      <c r="L29" s="2"/>
    </row>
    <row r="30" spans="1:12" ht="12.6" customHeight="1">
      <c r="A30" s="160"/>
      <c r="B30" s="23" t="s">
        <v>16</v>
      </c>
      <c r="C30" s="24" t="s">
        <v>108</v>
      </c>
      <c r="D30" s="5" t="s">
        <v>60</v>
      </c>
      <c r="E30" s="88"/>
      <c r="F30" s="14" t="s">
        <v>124</v>
      </c>
      <c r="G30" s="143"/>
      <c r="H30" s="87" t="s">
        <v>124</v>
      </c>
      <c r="I30" s="15" t="s">
        <v>124</v>
      </c>
      <c r="J30" s="15" t="s">
        <v>124</v>
      </c>
      <c r="K30" s="109">
        <f>COUNTIF(E30:G30,"&gt;1")</f>
        <v>0</v>
      </c>
      <c r="L30" s="2"/>
    </row>
    <row r="31" spans="1:12" ht="12.6" customHeight="1">
      <c r="A31" s="160"/>
      <c r="B31" s="23" t="s">
        <v>17</v>
      </c>
      <c r="C31" s="24" t="s">
        <v>108</v>
      </c>
      <c r="D31" s="5" t="s">
        <v>63</v>
      </c>
      <c r="E31" s="88"/>
      <c r="F31" s="14" t="s">
        <v>124</v>
      </c>
      <c r="G31" s="143"/>
      <c r="H31" s="87" t="s">
        <v>124</v>
      </c>
      <c r="I31" s="15" t="s">
        <v>124</v>
      </c>
      <c r="J31" s="15" t="s">
        <v>124</v>
      </c>
      <c r="K31" s="109">
        <f>COUNTIF(E31:G31,"&gt;0.006")</f>
        <v>0</v>
      </c>
      <c r="L31" s="2"/>
    </row>
    <row r="32" spans="1:12" ht="12.6" customHeight="1">
      <c r="A32" s="160"/>
      <c r="B32" s="23" t="s">
        <v>18</v>
      </c>
      <c r="C32" s="24" t="s">
        <v>108</v>
      </c>
      <c r="D32" s="5" t="s">
        <v>38</v>
      </c>
      <c r="E32" s="88"/>
      <c r="F32" s="14" t="s">
        <v>124</v>
      </c>
      <c r="G32" s="143"/>
      <c r="H32" s="87" t="s">
        <v>124</v>
      </c>
      <c r="I32" s="15" t="s">
        <v>124</v>
      </c>
      <c r="J32" s="15" t="s">
        <v>124</v>
      </c>
      <c r="K32" s="109">
        <f>COUNTIF(E32:G32,"&gt;0.01")</f>
        <v>0</v>
      </c>
      <c r="L32" s="2"/>
    </row>
    <row r="33" spans="1:12" ht="12.6" customHeight="1">
      <c r="A33" s="160"/>
      <c r="B33" s="23" t="s">
        <v>19</v>
      </c>
      <c r="C33" s="24" t="s">
        <v>69</v>
      </c>
      <c r="D33" s="5" t="s">
        <v>38</v>
      </c>
      <c r="E33" s="88"/>
      <c r="F33" s="14" t="s">
        <v>124</v>
      </c>
      <c r="G33" s="143"/>
      <c r="H33" s="87" t="s">
        <v>124</v>
      </c>
      <c r="I33" s="15" t="s">
        <v>124</v>
      </c>
      <c r="J33" s="15" t="s">
        <v>124</v>
      </c>
      <c r="K33" s="109">
        <f>COUNTIF(E33:G33,"&gt;0.01")</f>
        <v>0</v>
      </c>
      <c r="L33" s="2"/>
    </row>
    <row r="34" spans="1:12" ht="12.6" customHeight="1">
      <c r="A34" s="160"/>
      <c r="B34" s="23" t="s">
        <v>20</v>
      </c>
      <c r="C34" s="24" t="s">
        <v>69</v>
      </c>
      <c r="D34" s="5" t="s">
        <v>64</v>
      </c>
      <c r="E34" s="88"/>
      <c r="F34" s="14" t="s">
        <v>126</v>
      </c>
      <c r="G34" s="143"/>
      <c r="H34" s="87" t="s">
        <v>126</v>
      </c>
      <c r="I34" s="15" t="s">
        <v>126</v>
      </c>
      <c r="J34" s="15" t="s">
        <v>126</v>
      </c>
      <c r="K34" s="109">
        <f>COUNTIF(E34:G34,"&gt;0.002")</f>
        <v>0</v>
      </c>
      <c r="L34" s="2"/>
    </row>
    <row r="35" spans="1:12" ht="12.6" customHeight="1">
      <c r="A35" s="160"/>
      <c r="B35" s="23" t="s">
        <v>21</v>
      </c>
      <c r="C35" s="24" t="s">
        <v>108</v>
      </c>
      <c r="D35" s="5" t="s">
        <v>63</v>
      </c>
      <c r="E35" s="88"/>
      <c r="F35" s="14" t="s">
        <v>123</v>
      </c>
      <c r="G35" s="143"/>
      <c r="H35" s="87" t="s">
        <v>123</v>
      </c>
      <c r="I35" s="15" t="s">
        <v>123</v>
      </c>
      <c r="J35" s="15" t="s">
        <v>123</v>
      </c>
      <c r="K35" s="109">
        <f>COUNTIF(E35:G35,"&gt;0.006")</f>
        <v>0</v>
      </c>
      <c r="L35" s="2"/>
    </row>
    <row r="36" spans="1:12" ht="12.6" customHeight="1">
      <c r="A36" s="160"/>
      <c r="B36" s="23" t="s">
        <v>22</v>
      </c>
      <c r="C36" s="24" t="s">
        <v>108</v>
      </c>
      <c r="D36" s="5" t="s">
        <v>65</v>
      </c>
      <c r="E36" s="88"/>
      <c r="F36" s="14" t="s">
        <v>125</v>
      </c>
      <c r="G36" s="143"/>
      <c r="H36" s="87" t="s">
        <v>125</v>
      </c>
      <c r="I36" s="15" t="s">
        <v>125</v>
      </c>
      <c r="J36" s="15" t="s">
        <v>125</v>
      </c>
      <c r="K36" s="109">
        <f>COUNTIF(E36:G36,"&gt;0.003")</f>
        <v>0</v>
      </c>
      <c r="L36" s="2"/>
    </row>
    <row r="37" spans="1:12" ht="12.6" customHeight="1">
      <c r="A37" s="160"/>
      <c r="B37" s="23" t="s">
        <v>23</v>
      </c>
      <c r="C37" s="24" t="s">
        <v>108</v>
      </c>
      <c r="D37" s="5" t="s">
        <v>41</v>
      </c>
      <c r="E37" s="88"/>
      <c r="F37" s="14" t="s">
        <v>125</v>
      </c>
      <c r="G37" s="143"/>
      <c r="H37" s="87" t="s">
        <v>125</v>
      </c>
      <c r="I37" s="15" t="s">
        <v>125</v>
      </c>
      <c r="J37" s="15" t="s">
        <v>125</v>
      </c>
      <c r="K37" s="109">
        <f>COUNTIF(E37:G37,"&gt;0.02")</f>
        <v>0</v>
      </c>
      <c r="L37" s="2"/>
    </row>
    <row r="38" spans="1:12" ht="12.6" customHeight="1">
      <c r="A38" s="160"/>
      <c r="B38" s="23" t="s">
        <v>24</v>
      </c>
      <c r="C38" s="24" t="s">
        <v>69</v>
      </c>
      <c r="D38" s="5" t="s">
        <v>38</v>
      </c>
      <c r="E38" s="88"/>
      <c r="F38" s="14" t="s">
        <v>124</v>
      </c>
      <c r="G38" s="143"/>
      <c r="H38" s="87" t="s">
        <v>124</v>
      </c>
      <c r="I38" s="15" t="s">
        <v>124</v>
      </c>
      <c r="J38" s="15" t="s">
        <v>124</v>
      </c>
      <c r="K38" s="109">
        <f>COUNTIF(E38:G38,"&gt;0.01")</f>
        <v>0</v>
      </c>
      <c r="L38" s="2"/>
    </row>
    <row r="39" spans="1:12" ht="12.6" customHeight="1">
      <c r="A39" s="160"/>
      <c r="B39" s="23" t="s">
        <v>184</v>
      </c>
      <c r="C39" s="24" t="s">
        <v>69</v>
      </c>
      <c r="D39" s="5" t="s">
        <v>38</v>
      </c>
      <c r="E39" s="88"/>
      <c r="F39" s="14" t="s">
        <v>123</v>
      </c>
      <c r="G39" s="143"/>
      <c r="H39" s="87" t="s">
        <v>123</v>
      </c>
      <c r="I39" s="15" t="s">
        <v>123</v>
      </c>
      <c r="J39" s="15" t="s">
        <v>123</v>
      </c>
      <c r="K39" s="109">
        <f>COUNTIF(E39:G39,"&gt;0.01")</f>
        <v>0</v>
      </c>
      <c r="L39" s="2"/>
    </row>
    <row r="40" spans="1:12" ht="12.6" customHeight="1">
      <c r="A40" s="160"/>
      <c r="B40" s="23" t="s">
        <v>367</v>
      </c>
      <c r="C40" s="24" t="s">
        <v>69</v>
      </c>
      <c r="D40" s="5" t="s">
        <v>72</v>
      </c>
      <c r="E40" s="59">
        <v>0.94</v>
      </c>
      <c r="F40" s="58">
        <v>0.63</v>
      </c>
      <c r="G40" s="143">
        <v>1.6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108</v>
      </c>
      <c r="D41" s="5" t="s">
        <v>72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108</v>
      </c>
      <c r="D42" s="5" t="s">
        <v>269</v>
      </c>
      <c r="E42" s="59">
        <v>0.99</v>
      </c>
      <c r="F42" s="58">
        <v>0.68</v>
      </c>
      <c r="G42" s="143">
        <v>1.6</v>
      </c>
      <c r="H42" s="87">
        <v>1.6</v>
      </c>
      <c r="I42" s="15">
        <v>0.68</v>
      </c>
      <c r="J42" s="110">
        <v>1.1000000000000001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108</v>
      </c>
      <c r="D43" s="5" t="s">
        <v>66</v>
      </c>
      <c r="E43" s="88"/>
      <c r="F43" s="14">
        <v>0.06</v>
      </c>
      <c r="G43" s="143"/>
      <c r="H43" s="87">
        <v>0.06</v>
      </c>
      <c r="I43" s="15">
        <v>0.06</v>
      </c>
      <c r="J43" s="15">
        <v>0.06</v>
      </c>
      <c r="K43" s="109">
        <f>COUNTIF(E43:G43,"&gt;0.8")</f>
        <v>0</v>
      </c>
      <c r="L43" s="2"/>
    </row>
    <row r="44" spans="1:12" ht="12.6" customHeight="1">
      <c r="A44" s="160"/>
      <c r="B44" s="23" t="s">
        <v>49</v>
      </c>
      <c r="C44" s="24" t="s">
        <v>69</v>
      </c>
      <c r="D44" s="5" t="s">
        <v>90</v>
      </c>
      <c r="E44" s="88"/>
      <c r="F44" s="14" t="s">
        <v>120</v>
      </c>
      <c r="G44" s="143"/>
      <c r="H44" s="87" t="s">
        <v>120</v>
      </c>
      <c r="I44" s="15" t="s">
        <v>120</v>
      </c>
      <c r="J44" s="15" t="s">
        <v>120</v>
      </c>
      <c r="K44" s="109">
        <f>COUNTIF(E44:G44,"&gt;1")</f>
        <v>0</v>
      </c>
      <c r="L44" s="2"/>
    </row>
    <row r="45" spans="1:12" ht="12.6" customHeight="1">
      <c r="A45" s="161"/>
      <c r="B45" s="29" t="s">
        <v>91</v>
      </c>
      <c r="C45" s="30" t="s">
        <v>69</v>
      </c>
      <c r="D45" s="131" t="s">
        <v>40</v>
      </c>
      <c r="E45" s="85"/>
      <c r="F45" s="16" t="s">
        <v>109</v>
      </c>
      <c r="G45" s="145"/>
      <c r="H45" s="84" t="s">
        <v>109</v>
      </c>
      <c r="I45" s="41" t="s">
        <v>109</v>
      </c>
      <c r="J45" s="41" t="s">
        <v>109</v>
      </c>
      <c r="K45" s="108">
        <f>COUNTIF(E45:G45,"&gt;0.05")</f>
        <v>0</v>
      </c>
      <c r="L45" s="2"/>
    </row>
    <row r="46" spans="1:12" ht="12.6" customHeight="1">
      <c r="A46" s="159" t="s">
        <v>30</v>
      </c>
      <c r="B46" s="20" t="s">
        <v>376</v>
      </c>
      <c r="C46" s="21" t="s">
        <v>72</v>
      </c>
      <c r="D46" s="31" t="s">
        <v>43</v>
      </c>
      <c r="E46" s="83">
        <v>8.1</v>
      </c>
      <c r="F46" s="82">
        <v>7.8</v>
      </c>
      <c r="G46" s="146">
        <v>8.5</v>
      </c>
      <c r="H46" s="81">
        <v>8.5</v>
      </c>
      <c r="I46" s="80">
        <v>7.8</v>
      </c>
      <c r="J46" s="80">
        <v>8.1</v>
      </c>
      <c r="K46" s="79">
        <f>3-(COUNTIF(E46:G46,"&lt;=8.5")-COUNTIF(E46:G46,"&lt;6.5"))</f>
        <v>0</v>
      </c>
      <c r="L46" s="2"/>
    </row>
    <row r="47" spans="1:12" ht="12.6" customHeight="1">
      <c r="A47" s="160"/>
      <c r="B47" s="23" t="s">
        <v>74</v>
      </c>
      <c r="C47" s="24" t="s">
        <v>69</v>
      </c>
      <c r="D47" s="5" t="s">
        <v>95</v>
      </c>
      <c r="E47" s="75">
        <v>1.3</v>
      </c>
      <c r="F47" s="74">
        <v>1.1000000000000001</v>
      </c>
      <c r="G47" s="136">
        <v>0.9</v>
      </c>
      <c r="H47" s="78">
        <v>1.3</v>
      </c>
      <c r="I47" s="77">
        <v>0.9</v>
      </c>
      <c r="J47" s="77">
        <v>1.1000000000000001</v>
      </c>
      <c r="K47" s="67">
        <f>COUNTIF(E47:G47,"&gt;5")</f>
        <v>0</v>
      </c>
      <c r="L47" s="2"/>
    </row>
    <row r="48" spans="1:12" ht="12.6" customHeight="1">
      <c r="A48" s="160"/>
      <c r="B48" s="23" t="s">
        <v>75</v>
      </c>
      <c r="C48" s="24" t="s">
        <v>69</v>
      </c>
      <c r="D48" s="5" t="s">
        <v>72</v>
      </c>
      <c r="E48" s="75">
        <v>2.7</v>
      </c>
      <c r="F48" s="74">
        <v>2.5</v>
      </c>
      <c r="G48" s="136">
        <v>2.9</v>
      </c>
      <c r="H48" s="78">
        <v>2.9</v>
      </c>
      <c r="I48" s="77">
        <v>2.5</v>
      </c>
      <c r="J48" s="77">
        <v>2.6999999999999997</v>
      </c>
      <c r="K48" s="67"/>
      <c r="L48" s="2"/>
    </row>
    <row r="49" spans="1:12" ht="12.6" customHeight="1">
      <c r="A49" s="160"/>
      <c r="B49" s="23" t="s">
        <v>76</v>
      </c>
      <c r="C49" s="24" t="s">
        <v>108</v>
      </c>
      <c r="D49" s="5" t="s">
        <v>96</v>
      </c>
      <c r="E49" s="56">
        <v>4</v>
      </c>
      <c r="F49" s="9">
        <v>3</v>
      </c>
      <c r="G49" s="140" t="s">
        <v>118</v>
      </c>
      <c r="H49" s="55">
        <v>4</v>
      </c>
      <c r="I49" s="48" t="s">
        <v>118</v>
      </c>
      <c r="J49" s="48">
        <v>3</v>
      </c>
      <c r="K49" s="67">
        <f>COUNTIF(E49:G49,"&gt;50")</f>
        <v>0</v>
      </c>
      <c r="L49" s="2"/>
    </row>
    <row r="50" spans="1:12" ht="12.6" customHeight="1">
      <c r="A50" s="160"/>
      <c r="B50" s="23" t="s">
        <v>77</v>
      </c>
      <c r="C50" s="24" t="s">
        <v>108</v>
      </c>
      <c r="D50" s="5" t="s">
        <v>97</v>
      </c>
      <c r="E50" s="75">
        <v>11.5</v>
      </c>
      <c r="F50" s="74">
        <v>9.1</v>
      </c>
      <c r="G50" s="140">
        <v>13.9</v>
      </c>
      <c r="H50" s="55">
        <v>13.9</v>
      </c>
      <c r="I50" s="48">
        <v>9.1</v>
      </c>
      <c r="J50" s="48">
        <v>11.5</v>
      </c>
      <c r="K50" s="67">
        <f>COUNTIF(E50:G50,"&lt;5")</f>
        <v>0</v>
      </c>
      <c r="L50" s="2"/>
    </row>
    <row r="51" spans="1:12" ht="12.6" customHeight="1">
      <c r="A51" s="160"/>
      <c r="B51" s="23" t="s">
        <v>27</v>
      </c>
      <c r="C51" s="32" t="s">
        <v>375</v>
      </c>
      <c r="D51" s="5" t="s">
        <v>182</v>
      </c>
      <c r="E51" s="56">
        <v>2400</v>
      </c>
      <c r="F51" s="9">
        <v>2600</v>
      </c>
      <c r="G51" s="140">
        <v>220</v>
      </c>
      <c r="H51" s="55">
        <v>2600</v>
      </c>
      <c r="I51" s="48">
        <v>220</v>
      </c>
      <c r="J51" s="48">
        <v>1700</v>
      </c>
      <c r="K51" s="67"/>
      <c r="L51" s="2"/>
    </row>
    <row r="52" spans="1:12" ht="12.6" customHeight="1">
      <c r="A52" s="160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108</v>
      </c>
      <c r="D53" s="5" t="s">
        <v>72</v>
      </c>
      <c r="E53" s="75">
        <v>1.1000000000000001</v>
      </c>
      <c r="F53" s="72">
        <v>0.7</v>
      </c>
      <c r="G53" s="136">
        <v>2</v>
      </c>
      <c r="H53" s="78">
        <v>2</v>
      </c>
      <c r="I53" s="71">
        <v>0.7</v>
      </c>
      <c r="J53" s="77">
        <v>1.3</v>
      </c>
      <c r="K53" s="67"/>
      <c r="L53" s="2"/>
    </row>
    <row r="54" spans="1:12" ht="12.6" customHeight="1">
      <c r="A54" s="160"/>
      <c r="B54" s="23" t="s">
        <v>29</v>
      </c>
      <c r="C54" s="24" t="s">
        <v>69</v>
      </c>
      <c r="D54" s="5" t="s">
        <v>182</v>
      </c>
      <c r="E54" s="70">
        <v>5.5E-2</v>
      </c>
      <c r="F54" s="69">
        <v>4.4999999999999998E-2</v>
      </c>
      <c r="G54" s="151">
        <v>0.1</v>
      </c>
      <c r="H54" s="119">
        <v>0.1</v>
      </c>
      <c r="I54" s="48">
        <v>4.4999999999999998E-2</v>
      </c>
      <c r="J54" s="68">
        <v>6.7000000000000004E-2</v>
      </c>
      <c r="K54" s="67"/>
      <c r="L54" s="2"/>
    </row>
    <row r="55" spans="1:12" ht="12.6" customHeight="1">
      <c r="A55" s="160"/>
      <c r="B55" s="23" t="s">
        <v>73</v>
      </c>
      <c r="C55" s="24" t="s">
        <v>69</v>
      </c>
      <c r="D55" s="5" t="s">
        <v>228</v>
      </c>
      <c r="E55" s="56"/>
      <c r="F55" s="107">
        <v>1.6000000000000001E-3</v>
      </c>
      <c r="G55" s="140">
        <v>2.3999999999999998E-3</v>
      </c>
      <c r="H55" s="55">
        <v>2.3999999999999998E-3</v>
      </c>
      <c r="I55" s="106">
        <v>1.6000000000000001E-3</v>
      </c>
      <c r="J55" s="106">
        <v>2E-3</v>
      </c>
      <c r="K55" s="66">
        <f>COUNTIF(E55:G55,"&gt;0.03")</f>
        <v>0</v>
      </c>
      <c r="L55" s="2"/>
    </row>
    <row r="56" spans="1:12" ht="12.6" customHeight="1">
      <c r="A56" s="159" t="s">
        <v>36</v>
      </c>
      <c r="B56" s="20" t="s">
        <v>31</v>
      </c>
      <c r="C56" s="21" t="s">
        <v>69</v>
      </c>
      <c r="D56" s="22" t="s">
        <v>182</v>
      </c>
      <c r="E56" s="65"/>
      <c r="F56" s="7" t="s">
        <v>109</v>
      </c>
      <c r="G56" s="135"/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0"/>
      <c r="B57" s="23" t="s">
        <v>115</v>
      </c>
      <c r="C57" s="24" t="s">
        <v>108</v>
      </c>
      <c r="D57" s="5" t="s">
        <v>72</v>
      </c>
      <c r="E57" s="63"/>
      <c r="F57" s="6">
        <v>1.6000000000000001E-3</v>
      </c>
      <c r="G57" s="139"/>
      <c r="H57" s="62">
        <v>1.6000000000000001E-3</v>
      </c>
      <c r="I57" s="10">
        <v>1.6000000000000001E-3</v>
      </c>
      <c r="J57" s="10">
        <v>1.6000000000000001E-3</v>
      </c>
      <c r="K57" s="17"/>
      <c r="L57" s="2"/>
    </row>
    <row r="58" spans="1:12" ht="12.6" customHeight="1">
      <c r="A58" s="160"/>
      <c r="B58" s="23" t="s">
        <v>32</v>
      </c>
      <c r="C58" s="24" t="s">
        <v>69</v>
      </c>
      <c r="D58" s="5" t="s">
        <v>72</v>
      </c>
      <c r="E58" s="56"/>
      <c r="F58" s="9">
        <v>0.05</v>
      </c>
      <c r="G58" s="140"/>
      <c r="H58" s="55">
        <v>0.05</v>
      </c>
      <c r="I58" s="48">
        <v>0.05</v>
      </c>
      <c r="J58" s="48">
        <v>0.05</v>
      </c>
      <c r="K58" s="49"/>
      <c r="L58" s="2"/>
    </row>
    <row r="59" spans="1:12" ht="12.6" customHeight="1">
      <c r="A59" s="160"/>
      <c r="B59" s="23" t="s">
        <v>33</v>
      </c>
      <c r="C59" s="24" t="s">
        <v>69</v>
      </c>
      <c r="D59" s="5" t="s">
        <v>72</v>
      </c>
      <c r="E59" s="63"/>
      <c r="F59" s="6" t="s">
        <v>114</v>
      </c>
      <c r="G59" s="139"/>
      <c r="H59" s="62" t="s">
        <v>114</v>
      </c>
      <c r="I59" s="10" t="s">
        <v>114</v>
      </c>
      <c r="J59" s="10" t="s">
        <v>114</v>
      </c>
      <c r="K59" s="17"/>
      <c r="L59" s="2"/>
    </row>
    <row r="60" spans="1:12" ht="12.6" customHeight="1">
      <c r="A60" s="160"/>
      <c r="B60" s="23" t="s">
        <v>290</v>
      </c>
      <c r="C60" s="24" t="s">
        <v>69</v>
      </c>
      <c r="D60" s="5" t="s">
        <v>72</v>
      </c>
      <c r="E60" s="63"/>
      <c r="F60" s="6" t="s">
        <v>109</v>
      </c>
      <c r="G60" s="139"/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1"/>
      <c r="B61" s="25" t="s">
        <v>112</v>
      </c>
      <c r="C61" s="26" t="s">
        <v>69</v>
      </c>
      <c r="D61" s="27" t="s">
        <v>182</v>
      </c>
      <c r="E61" s="61"/>
      <c r="F61" s="11" t="s">
        <v>111</v>
      </c>
      <c r="G61" s="141"/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108</v>
      </c>
      <c r="D62" s="35" t="s">
        <v>72</v>
      </c>
      <c r="E62" s="88">
        <v>0.04</v>
      </c>
      <c r="F62" s="14">
        <v>0.05</v>
      </c>
      <c r="G62" s="147">
        <v>0.19</v>
      </c>
      <c r="H62" s="57">
        <v>0.19</v>
      </c>
      <c r="I62" s="50">
        <v>0.04</v>
      </c>
      <c r="J62" s="117">
        <v>0.09</v>
      </c>
      <c r="K62" s="45"/>
      <c r="L62" s="2"/>
    </row>
    <row r="63" spans="1:12" ht="12.6" customHeight="1">
      <c r="A63" s="163"/>
      <c r="B63" s="23" t="s">
        <v>56</v>
      </c>
      <c r="C63" s="24" t="s">
        <v>108</v>
      </c>
      <c r="D63" s="5" t="s">
        <v>72</v>
      </c>
      <c r="E63" s="70">
        <v>3.6999999999999998E-2</v>
      </c>
      <c r="F63" s="69">
        <v>3.5999999999999997E-2</v>
      </c>
      <c r="G63" s="150">
        <v>8.4000000000000005E-2</v>
      </c>
      <c r="H63" s="105">
        <v>8.4000000000000005E-2</v>
      </c>
      <c r="I63" s="68">
        <v>3.5999999999999997E-2</v>
      </c>
      <c r="J63" s="68">
        <v>5.1999999999999998E-2</v>
      </c>
      <c r="K63" s="49"/>
      <c r="L63" s="2"/>
    </row>
    <row r="64" spans="1:12" ht="12.6" customHeight="1" thickBot="1">
      <c r="A64" s="164"/>
      <c r="B64" s="36" t="s">
        <v>35</v>
      </c>
      <c r="C64" s="37" t="s">
        <v>69</v>
      </c>
      <c r="D64" s="38" t="s">
        <v>182</v>
      </c>
      <c r="E64" s="54"/>
      <c r="F64" s="18" t="s">
        <v>106</v>
      </c>
      <c r="G64" s="148">
        <v>0.03</v>
      </c>
      <c r="H64" s="53">
        <v>0.03</v>
      </c>
      <c r="I64" s="19" t="s">
        <v>106</v>
      </c>
      <c r="J64" s="19">
        <v>0.03</v>
      </c>
      <c r="K64" s="43"/>
      <c r="L64" s="2"/>
    </row>
    <row r="65" spans="1:2" ht="12.6" customHeight="1">
      <c r="A65" s="51" t="s">
        <v>98</v>
      </c>
      <c r="B65" s="4"/>
    </row>
    <row r="66" spans="1:2">
      <c r="A66" s="51" t="s">
        <v>101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381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177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0.38194444444444442</v>
      </c>
      <c r="F5" s="101">
        <v>0.37847222222222227</v>
      </c>
      <c r="G5" s="134">
        <v>0.375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139</v>
      </c>
      <c r="D6" s="22" t="s">
        <v>143</v>
      </c>
      <c r="E6" s="65" t="s">
        <v>253</v>
      </c>
      <c r="F6" s="7" t="s">
        <v>142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141</v>
      </c>
      <c r="D7" s="5" t="s">
        <v>139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140</v>
      </c>
      <c r="D8" s="5" t="s">
        <v>139</v>
      </c>
      <c r="E8" s="100">
        <v>0.02</v>
      </c>
      <c r="F8" s="99">
        <v>0.02</v>
      </c>
      <c r="G8" s="137">
        <v>0.02</v>
      </c>
      <c r="H8" s="98">
        <v>0.02</v>
      </c>
      <c r="I8" s="97">
        <v>0.02</v>
      </c>
      <c r="J8" s="97">
        <v>0.02</v>
      </c>
      <c r="K8" s="17"/>
      <c r="L8" s="2"/>
    </row>
    <row r="9" spans="1:12" ht="12.6" customHeight="1">
      <c r="A9" s="160"/>
      <c r="B9" s="23" t="s">
        <v>3</v>
      </c>
      <c r="C9" s="24" t="s">
        <v>140</v>
      </c>
      <c r="D9" s="5" t="s">
        <v>139</v>
      </c>
      <c r="E9" s="100">
        <v>0.02</v>
      </c>
      <c r="F9" s="99">
        <v>0.02</v>
      </c>
      <c r="G9" s="137">
        <v>0.01</v>
      </c>
      <c r="H9" s="98">
        <v>0.02</v>
      </c>
      <c r="I9" s="97">
        <v>0.01</v>
      </c>
      <c r="J9" s="97">
        <v>1.7000000000000001E-2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139</v>
      </c>
      <c r="E10" s="96">
        <v>0.17</v>
      </c>
      <c r="F10" s="95">
        <v>0.17</v>
      </c>
      <c r="G10" s="139">
        <v>0.04</v>
      </c>
      <c r="H10" s="115">
        <v>0.17</v>
      </c>
      <c r="I10" s="94">
        <v>0.04</v>
      </c>
      <c r="J10" s="94">
        <v>0.13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139</v>
      </c>
      <c r="E11" s="56">
        <v>0.01</v>
      </c>
      <c r="F11" s="9">
        <v>0.01</v>
      </c>
      <c r="G11" s="140" t="s">
        <v>114</v>
      </c>
      <c r="H11" s="55">
        <v>0.01</v>
      </c>
      <c r="I11" s="48" t="s">
        <v>114</v>
      </c>
      <c r="J11" s="48">
        <v>0.01</v>
      </c>
      <c r="K11" s="49"/>
      <c r="L11" s="2"/>
    </row>
    <row r="12" spans="1:12" ht="12.6" customHeight="1">
      <c r="A12" s="160"/>
      <c r="B12" s="23" t="s">
        <v>6</v>
      </c>
      <c r="C12" s="24" t="s">
        <v>236</v>
      </c>
      <c r="D12" s="5" t="s">
        <v>137</v>
      </c>
      <c r="E12" s="75">
        <v>21.8</v>
      </c>
      <c r="F12" s="74">
        <v>31.3</v>
      </c>
      <c r="G12" s="136">
        <v>13</v>
      </c>
      <c r="H12" s="78">
        <v>31.3</v>
      </c>
      <c r="I12" s="77">
        <v>13</v>
      </c>
      <c r="J12" s="77">
        <v>22</v>
      </c>
      <c r="K12" s="49"/>
      <c r="L12" s="2"/>
    </row>
    <row r="13" spans="1:12" ht="12.6" customHeight="1">
      <c r="A13" s="160"/>
      <c r="B13" s="23" t="s">
        <v>7</v>
      </c>
      <c r="C13" s="24" t="s">
        <v>236</v>
      </c>
      <c r="D13" s="5" t="s">
        <v>137</v>
      </c>
      <c r="E13" s="75">
        <v>20</v>
      </c>
      <c r="F13" s="74">
        <v>20</v>
      </c>
      <c r="G13" s="136">
        <v>15.8</v>
      </c>
      <c r="H13" s="78">
        <v>20</v>
      </c>
      <c r="I13" s="77">
        <v>15.8</v>
      </c>
      <c r="J13" s="77">
        <v>18.599999999999998</v>
      </c>
      <c r="K13" s="49"/>
      <c r="L13" s="2"/>
    </row>
    <row r="14" spans="1:12" ht="12.6" customHeight="1">
      <c r="A14" s="160"/>
      <c r="B14" s="23" t="s">
        <v>8</v>
      </c>
      <c r="C14" s="24" t="s">
        <v>137</v>
      </c>
      <c r="D14" s="5" t="s">
        <v>137</v>
      </c>
      <c r="E14" s="63" t="s">
        <v>136</v>
      </c>
      <c r="F14" s="6" t="s">
        <v>136</v>
      </c>
      <c r="G14" s="139" t="s">
        <v>136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132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0"/>
      <c r="B16" s="23" t="s">
        <v>10</v>
      </c>
      <c r="C16" s="24" t="s">
        <v>132</v>
      </c>
      <c r="D16" s="5" t="s">
        <v>132</v>
      </c>
      <c r="E16" s="63" t="s">
        <v>134</v>
      </c>
      <c r="F16" s="6" t="s">
        <v>134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182</v>
      </c>
      <c r="D17" s="27" t="s">
        <v>132</v>
      </c>
      <c r="E17" s="61" t="s">
        <v>131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380</v>
      </c>
      <c r="C18" s="21" t="s">
        <v>127</v>
      </c>
      <c r="D18" s="22" t="s">
        <v>65</v>
      </c>
      <c r="E18" s="93"/>
      <c r="F18" s="13" t="s">
        <v>125</v>
      </c>
      <c r="G18" s="142"/>
      <c r="H18" s="92" t="s">
        <v>125</v>
      </c>
      <c r="I18" s="40" t="s">
        <v>125</v>
      </c>
      <c r="J18" s="8" t="s">
        <v>125</v>
      </c>
      <c r="K18" s="113">
        <f>COUNTIF(E18:G18,"&gt;0.003")</f>
        <v>0</v>
      </c>
      <c r="L18" s="2"/>
    </row>
    <row r="19" spans="1:12" ht="12.6" customHeight="1">
      <c r="A19" s="160"/>
      <c r="B19" s="23" t="s">
        <v>46</v>
      </c>
      <c r="C19" s="24" t="s">
        <v>108</v>
      </c>
      <c r="D19" s="28" t="s">
        <v>39</v>
      </c>
      <c r="E19" s="88"/>
      <c r="F19" s="14" t="s">
        <v>114</v>
      </c>
      <c r="G19" s="143"/>
      <c r="H19" s="87" t="s">
        <v>114</v>
      </c>
      <c r="I19" s="15" t="s">
        <v>114</v>
      </c>
      <c r="J19" s="10" t="s">
        <v>114</v>
      </c>
      <c r="K19" s="109">
        <f>COUNTIF(E19:G19,"&gt;0")</f>
        <v>0</v>
      </c>
      <c r="L19" s="2"/>
    </row>
    <row r="20" spans="1:12" ht="12.6" customHeight="1">
      <c r="A20" s="160"/>
      <c r="B20" s="23" t="s">
        <v>129</v>
      </c>
      <c r="C20" s="24" t="s">
        <v>127</v>
      </c>
      <c r="D20" s="5" t="s">
        <v>38</v>
      </c>
      <c r="E20" s="88"/>
      <c r="F20" s="14" t="s">
        <v>123</v>
      </c>
      <c r="G20" s="143"/>
      <c r="H20" s="87" t="s">
        <v>123</v>
      </c>
      <c r="I20" s="15" t="s">
        <v>123</v>
      </c>
      <c r="J20" s="10" t="s">
        <v>123</v>
      </c>
      <c r="K20" s="109">
        <f>COUNTIF(E20:G20,"&gt;0.01")</f>
        <v>0</v>
      </c>
      <c r="L20" s="2"/>
    </row>
    <row r="21" spans="1:12" ht="12.6" customHeight="1">
      <c r="A21" s="160"/>
      <c r="B21" s="23" t="s">
        <v>128</v>
      </c>
      <c r="C21" s="24" t="s">
        <v>108</v>
      </c>
      <c r="D21" s="5" t="s">
        <v>40</v>
      </c>
      <c r="E21" s="88"/>
      <c r="F21" s="14" t="s">
        <v>120</v>
      </c>
      <c r="G21" s="143"/>
      <c r="H21" s="87" t="s">
        <v>120</v>
      </c>
      <c r="I21" s="15" t="s">
        <v>120</v>
      </c>
      <c r="J21" s="10" t="s">
        <v>120</v>
      </c>
      <c r="K21" s="109">
        <f>COUNTIF(E21:G21,"&gt;0.05")</f>
        <v>0</v>
      </c>
      <c r="L21" s="2"/>
    </row>
    <row r="22" spans="1:12" ht="12.6" customHeight="1">
      <c r="A22" s="160"/>
      <c r="B22" s="23" t="s">
        <v>47</v>
      </c>
      <c r="C22" s="24" t="s">
        <v>69</v>
      </c>
      <c r="D22" s="5" t="s">
        <v>38</v>
      </c>
      <c r="E22" s="88"/>
      <c r="F22" s="14" t="s">
        <v>123</v>
      </c>
      <c r="G22" s="143"/>
      <c r="H22" s="87" t="s">
        <v>123</v>
      </c>
      <c r="I22" s="15" t="s">
        <v>123</v>
      </c>
      <c r="J22" s="10" t="s">
        <v>123</v>
      </c>
      <c r="K22" s="109">
        <f>COUNTIF(E22:G22,"&gt;0.01")</f>
        <v>0</v>
      </c>
      <c r="L22" s="2"/>
    </row>
    <row r="23" spans="1:12" ht="12.6" customHeight="1">
      <c r="A23" s="160"/>
      <c r="B23" s="23" t="s">
        <v>86</v>
      </c>
      <c r="C23" s="24" t="s">
        <v>108</v>
      </c>
      <c r="D23" s="5" t="s">
        <v>61</v>
      </c>
      <c r="E23" s="88"/>
      <c r="F23" s="14" t="s">
        <v>123</v>
      </c>
      <c r="G23" s="143"/>
      <c r="H23" s="87" t="s">
        <v>123</v>
      </c>
      <c r="I23" s="15" t="s">
        <v>123</v>
      </c>
      <c r="J23" s="10" t="s">
        <v>123</v>
      </c>
      <c r="K23" s="109">
        <f>COUNTIF(E23:G23,"&gt;0.0005")</f>
        <v>0</v>
      </c>
      <c r="L23" s="2"/>
    </row>
    <row r="24" spans="1:12" ht="12.6" customHeight="1">
      <c r="A24" s="160"/>
      <c r="B24" s="23" t="s">
        <v>87</v>
      </c>
      <c r="C24" s="24" t="s">
        <v>69</v>
      </c>
      <c r="D24" s="28" t="s">
        <v>39</v>
      </c>
      <c r="E24" s="88"/>
      <c r="F24" s="14" t="s">
        <v>123</v>
      </c>
      <c r="G24" s="143"/>
      <c r="H24" s="87" t="s">
        <v>123</v>
      </c>
      <c r="I24" s="15" t="s">
        <v>123</v>
      </c>
      <c r="J24" s="10" t="s">
        <v>123</v>
      </c>
      <c r="K24" s="109">
        <f>COUNTIF(E24:G24,"&gt;0")</f>
        <v>0</v>
      </c>
      <c r="L24" s="2"/>
    </row>
    <row r="25" spans="1:12" ht="12.6" customHeight="1">
      <c r="A25" s="160"/>
      <c r="B25" s="23" t="s">
        <v>12</v>
      </c>
      <c r="C25" s="24" t="s">
        <v>69</v>
      </c>
      <c r="D25" s="5" t="s">
        <v>41</v>
      </c>
      <c r="E25" s="88"/>
      <c r="F25" s="14" t="s">
        <v>124</v>
      </c>
      <c r="G25" s="143"/>
      <c r="H25" s="87" t="s">
        <v>124</v>
      </c>
      <c r="I25" s="15" t="s">
        <v>124</v>
      </c>
      <c r="J25" s="10" t="s">
        <v>124</v>
      </c>
      <c r="K25" s="109">
        <f>COUNTIF(E25:G25,"&gt;0.02")</f>
        <v>0</v>
      </c>
      <c r="L25" s="2"/>
    </row>
    <row r="26" spans="1:12" ht="12.6" customHeight="1">
      <c r="A26" s="160"/>
      <c r="B26" s="23" t="s">
        <v>13</v>
      </c>
      <c r="C26" s="24" t="s">
        <v>69</v>
      </c>
      <c r="D26" s="5" t="s">
        <v>45</v>
      </c>
      <c r="E26" s="88"/>
      <c r="F26" s="14" t="s">
        <v>124</v>
      </c>
      <c r="G26" s="143"/>
      <c r="H26" s="87" t="s">
        <v>124</v>
      </c>
      <c r="I26" s="15" t="s">
        <v>124</v>
      </c>
      <c r="J26" s="10" t="s">
        <v>124</v>
      </c>
      <c r="K26" s="109">
        <f>COUNTIF(E26:G26,"&gt;0.002")</f>
        <v>0</v>
      </c>
      <c r="L26" s="2"/>
    </row>
    <row r="27" spans="1:12" ht="12.6" customHeight="1">
      <c r="A27" s="160"/>
      <c r="B27" s="23" t="s">
        <v>14</v>
      </c>
      <c r="C27" s="24" t="s">
        <v>69</v>
      </c>
      <c r="D27" s="5" t="s">
        <v>62</v>
      </c>
      <c r="E27" s="88"/>
      <c r="F27" s="14" t="s">
        <v>124</v>
      </c>
      <c r="G27" s="143"/>
      <c r="H27" s="87" t="s">
        <v>124</v>
      </c>
      <c r="I27" s="15" t="s">
        <v>124</v>
      </c>
      <c r="J27" s="10" t="s">
        <v>124</v>
      </c>
      <c r="K27" s="109">
        <f>COUNTIF(E27:G27,"&gt;0.004")</f>
        <v>0</v>
      </c>
      <c r="L27" s="2"/>
    </row>
    <row r="28" spans="1:12" ht="12.6" customHeight="1">
      <c r="A28" s="160"/>
      <c r="B28" s="23" t="s">
        <v>15</v>
      </c>
      <c r="C28" s="24" t="s">
        <v>69</v>
      </c>
      <c r="D28" s="5" t="s">
        <v>58</v>
      </c>
      <c r="E28" s="88"/>
      <c r="F28" s="14" t="s">
        <v>124</v>
      </c>
      <c r="G28" s="143"/>
      <c r="H28" s="87" t="s">
        <v>124</v>
      </c>
      <c r="I28" s="15" t="s">
        <v>124</v>
      </c>
      <c r="J28" s="10" t="s">
        <v>124</v>
      </c>
      <c r="K28" s="109">
        <f>COUNTIF(E28:G28,"&gt;0.1")</f>
        <v>0</v>
      </c>
      <c r="L28" s="2"/>
    </row>
    <row r="29" spans="1:12" ht="12.6" customHeight="1">
      <c r="A29" s="160"/>
      <c r="B29" s="23" t="s">
        <v>252</v>
      </c>
      <c r="C29" s="24" t="s">
        <v>69</v>
      </c>
      <c r="D29" s="5" t="s">
        <v>42</v>
      </c>
      <c r="E29" s="88"/>
      <c r="F29" s="14" t="s">
        <v>124</v>
      </c>
      <c r="G29" s="143"/>
      <c r="H29" s="87" t="s">
        <v>124</v>
      </c>
      <c r="I29" s="15" t="s">
        <v>124</v>
      </c>
      <c r="J29" s="10" t="s">
        <v>124</v>
      </c>
      <c r="K29" s="109">
        <f>COUNTIF(E29:G29,"&gt;0.04")</f>
        <v>0</v>
      </c>
      <c r="L29" s="2"/>
    </row>
    <row r="30" spans="1:12" ht="12.6" customHeight="1">
      <c r="A30" s="160"/>
      <c r="B30" s="23" t="s">
        <v>16</v>
      </c>
      <c r="C30" s="24" t="s">
        <v>108</v>
      </c>
      <c r="D30" s="5" t="s">
        <v>60</v>
      </c>
      <c r="E30" s="88"/>
      <c r="F30" s="14" t="s">
        <v>124</v>
      </c>
      <c r="G30" s="143"/>
      <c r="H30" s="87" t="s">
        <v>124</v>
      </c>
      <c r="I30" s="15" t="s">
        <v>124</v>
      </c>
      <c r="J30" s="10" t="s">
        <v>124</v>
      </c>
      <c r="K30" s="109">
        <f>COUNTIF(E30:G30,"&gt;1")</f>
        <v>0</v>
      </c>
      <c r="L30" s="2"/>
    </row>
    <row r="31" spans="1:12" ht="12.6" customHeight="1">
      <c r="A31" s="160"/>
      <c r="B31" s="23" t="s">
        <v>17</v>
      </c>
      <c r="C31" s="24" t="s">
        <v>69</v>
      </c>
      <c r="D31" s="5" t="s">
        <v>63</v>
      </c>
      <c r="E31" s="88"/>
      <c r="F31" s="14" t="s">
        <v>124</v>
      </c>
      <c r="G31" s="143"/>
      <c r="H31" s="87" t="s">
        <v>124</v>
      </c>
      <c r="I31" s="15" t="s">
        <v>124</v>
      </c>
      <c r="J31" s="10" t="s">
        <v>124</v>
      </c>
      <c r="K31" s="109">
        <f>COUNTIF(E31:G31,"&gt;0.006")</f>
        <v>0</v>
      </c>
      <c r="L31" s="2"/>
    </row>
    <row r="32" spans="1:12" ht="12.6" customHeight="1">
      <c r="A32" s="160"/>
      <c r="B32" s="23" t="s">
        <v>18</v>
      </c>
      <c r="C32" s="24" t="s">
        <v>108</v>
      </c>
      <c r="D32" s="5" t="s">
        <v>38</v>
      </c>
      <c r="E32" s="88"/>
      <c r="F32" s="14" t="s">
        <v>124</v>
      </c>
      <c r="G32" s="143"/>
      <c r="H32" s="87" t="s">
        <v>124</v>
      </c>
      <c r="I32" s="15" t="s">
        <v>124</v>
      </c>
      <c r="J32" s="10" t="s">
        <v>124</v>
      </c>
      <c r="K32" s="109">
        <f>COUNTIF(E32:G32,"&gt;0.01")</f>
        <v>0</v>
      </c>
      <c r="L32" s="2"/>
    </row>
    <row r="33" spans="1:12" ht="12.6" customHeight="1">
      <c r="A33" s="160"/>
      <c r="B33" s="23" t="s">
        <v>19</v>
      </c>
      <c r="C33" s="24" t="s">
        <v>69</v>
      </c>
      <c r="D33" s="5" t="s">
        <v>38</v>
      </c>
      <c r="E33" s="88"/>
      <c r="F33" s="14" t="s">
        <v>124</v>
      </c>
      <c r="G33" s="143"/>
      <c r="H33" s="87" t="s">
        <v>124</v>
      </c>
      <c r="I33" s="15" t="s">
        <v>124</v>
      </c>
      <c r="J33" s="10" t="s">
        <v>124</v>
      </c>
      <c r="K33" s="109">
        <f>COUNTIF(E33:G33,"&gt;0.01")</f>
        <v>0</v>
      </c>
      <c r="L33" s="2"/>
    </row>
    <row r="34" spans="1:12" ht="12.6" customHeight="1">
      <c r="A34" s="160"/>
      <c r="B34" s="23" t="s">
        <v>20</v>
      </c>
      <c r="C34" s="24" t="s">
        <v>69</v>
      </c>
      <c r="D34" s="5" t="s">
        <v>64</v>
      </c>
      <c r="E34" s="88"/>
      <c r="F34" s="14"/>
      <c r="G34" s="143"/>
      <c r="H34" s="87"/>
      <c r="I34" s="15"/>
      <c r="J34" s="10"/>
      <c r="K34" s="109"/>
      <c r="L34" s="2"/>
    </row>
    <row r="35" spans="1:12" ht="12.6" customHeight="1">
      <c r="A35" s="160"/>
      <c r="B35" s="23" t="s">
        <v>21</v>
      </c>
      <c r="C35" s="24" t="s">
        <v>69</v>
      </c>
      <c r="D35" s="5" t="s">
        <v>63</v>
      </c>
      <c r="E35" s="88"/>
      <c r="F35" s="14"/>
      <c r="G35" s="143"/>
      <c r="H35" s="87"/>
      <c r="I35" s="15"/>
      <c r="J35" s="10"/>
      <c r="K35" s="109"/>
      <c r="L35" s="2"/>
    </row>
    <row r="36" spans="1:12" ht="12.6" customHeight="1">
      <c r="A36" s="160"/>
      <c r="B36" s="23" t="s">
        <v>22</v>
      </c>
      <c r="C36" s="24" t="s">
        <v>108</v>
      </c>
      <c r="D36" s="5" t="s">
        <v>65</v>
      </c>
      <c r="E36" s="88"/>
      <c r="F36" s="14"/>
      <c r="G36" s="143"/>
      <c r="H36" s="87"/>
      <c r="I36" s="15"/>
      <c r="J36" s="10"/>
      <c r="K36" s="109"/>
      <c r="L36" s="2"/>
    </row>
    <row r="37" spans="1:12" ht="12.6" customHeight="1">
      <c r="A37" s="160"/>
      <c r="B37" s="23" t="s">
        <v>23</v>
      </c>
      <c r="C37" s="24" t="s">
        <v>108</v>
      </c>
      <c r="D37" s="5" t="s">
        <v>41</v>
      </c>
      <c r="E37" s="88"/>
      <c r="F37" s="14"/>
      <c r="G37" s="143"/>
      <c r="H37" s="87"/>
      <c r="I37" s="15"/>
      <c r="J37" s="10"/>
      <c r="K37" s="109"/>
      <c r="L37" s="2"/>
    </row>
    <row r="38" spans="1:12" ht="12.6" customHeight="1">
      <c r="A38" s="160"/>
      <c r="B38" s="23" t="s">
        <v>24</v>
      </c>
      <c r="C38" s="24" t="s">
        <v>69</v>
      </c>
      <c r="D38" s="5" t="s">
        <v>38</v>
      </c>
      <c r="E38" s="88"/>
      <c r="F38" s="14" t="s">
        <v>124</v>
      </c>
      <c r="G38" s="143"/>
      <c r="H38" s="87" t="s">
        <v>124</v>
      </c>
      <c r="I38" s="15" t="s">
        <v>124</v>
      </c>
      <c r="J38" s="10" t="s">
        <v>124</v>
      </c>
      <c r="K38" s="109">
        <f>COUNTIF(E38:G38,"&gt;0.01")</f>
        <v>0</v>
      </c>
      <c r="L38" s="2"/>
    </row>
    <row r="39" spans="1:12" ht="12.6" customHeight="1">
      <c r="A39" s="160"/>
      <c r="B39" s="23" t="s">
        <v>184</v>
      </c>
      <c r="C39" s="24" t="s">
        <v>69</v>
      </c>
      <c r="D39" s="5" t="s">
        <v>38</v>
      </c>
      <c r="E39" s="88"/>
      <c r="F39" s="14" t="s">
        <v>123</v>
      </c>
      <c r="G39" s="143"/>
      <c r="H39" s="87" t="s">
        <v>123</v>
      </c>
      <c r="I39" s="15" t="s">
        <v>123</v>
      </c>
      <c r="J39" s="10" t="s">
        <v>123</v>
      </c>
      <c r="K39" s="109">
        <f>COUNTIF(E39:G39,"&gt;0.01")</f>
        <v>0</v>
      </c>
      <c r="L39" s="2"/>
    </row>
    <row r="40" spans="1:12" ht="12.6" customHeight="1">
      <c r="A40" s="160"/>
      <c r="B40" s="23" t="s">
        <v>367</v>
      </c>
      <c r="C40" s="24" t="s">
        <v>69</v>
      </c>
      <c r="D40" s="5" t="s">
        <v>72</v>
      </c>
      <c r="E40" s="112">
        <v>3.3</v>
      </c>
      <c r="F40" s="111">
        <v>3.5</v>
      </c>
      <c r="G40" s="143">
        <v>4.3</v>
      </c>
      <c r="H40" s="87" t="s">
        <v>122</v>
      </c>
      <c r="I40" s="15" t="s">
        <v>122</v>
      </c>
      <c r="J40" s="10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108</v>
      </c>
      <c r="D41" s="5" t="s">
        <v>182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0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69</v>
      </c>
      <c r="D42" s="5" t="s">
        <v>269</v>
      </c>
      <c r="E42" s="112">
        <v>3.3</v>
      </c>
      <c r="F42" s="111">
        <v>3.5</v>
      </c>
      <c r="G42" s="143">
        <v>4.3</v>
      </c>
      <c r="H42" s="87">
        <v>4.3</v>
      </c>
      <c r="I42" s="15">
        <v>3.3</v>
      </c>
      <c r="J42" s="121">
        <v>3.6999999999999997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69</v>
      </c>
      <c r="D43" s="5" t="s">
        <v>66</v>
      </c>
      <c r="E43" s="88"/>
      <c r="F43" s="14" t="s">
        <v>121</v>
      </c>
      <c r="G43" s="143"/>
      <c r="H43" s="87" t="s">
        <v>121</v>
      </c>
      <c r="I43" s="15" t="s">
        <v>121</v>
      </c>
      <c r="J43" s="10" t="s">
        <v>121</v>
      </c>
      <c r="K43" s="109">
        <f>COUNTIF(E43:G43,"&gt;0.8")</f>
        <v>0</v>
      </c>
      <c r="L43" s="2"/>
    </row>
    <row r="44" spans="1:12" ht="12.6" customHeight="1">
      <c r="A44" s="160"/>
      <c r="B44" s="23" t="s">
        <v>49</v>
      </c>
      <c r="C44" s="24" t="s">
        <v>69</v>
      </c>
      <c r="D44" s="5" t="s">
        <v>342</v>
      </c>
      <c r="E44" s="88"/>
      <c r="F44" s="14" t="s">
        <v>120</v>
      </c>
      <c r="G44" s="143"/>
      <c r="H44" s="87" t="s">
        <v>120</v>
      </c>
      <c r="I44" s="15" t="s">
        <v>120</v>
      </c>
      <c r="J44" s="10" t="s">
        <v>120</v>
      </c>
      <c r="K44" s="109">
        <f>COUNTIF(E44:G44,"&gt;1")</f>
        <v>0</v>
      </c>
      <c r="L44" s="2"/>
    </row>
    <row r="45" spans="1:12" ht="12.6" customHeight="1">
      <c r="A45" s="161"/>
      <c r="B45" s="29" t="s">
        <v>91</v>
      </c>
      <c r="C45" s="30" t="s">
        <v>69</v>
      </c>
      <c r="D45" s="131" t="s">
        <v>40</v>
      </c>
      <c r="E45" s="85"/>
      <c r="F45" s="16" t="s">
        <v>109</v>
      </c>
      <c r="G45" s="145"/>
      <c r="H45" s="84" t="s">
        <v>109</v>
      </c>
      <c r="I45" s="41" t="s">
        <v>109</v>
      </c>
      <c r="J45" s="52" t="s">
        <v>109</v>
      </c>
      <c r="K45" s="108">
        <f>COUNTIF(E45:G45,"&gt;0.05")</f>
        <v>0</v>
      </c>
      <c r="L45" s="2"/>
    </row>
    <row r="46" spans="1:12" ht="12.6" customHeight="1">
      <c r="A46" s="159" t="s">
        <v>30</v>
      </c>
      <c r="B46" s="20" t="s">
        <v>78</v>
      </c>
      <c r="C46" s="21" t="s">
        <v>72</v>
      </c>
      <c r="D46" s="31" t="s">
        <v>43</v>
      </c>
      <c r="E46" s="83">
        <v>7.8</v>
      </c>
      <c r="F46" s="82">
        <v>7.6</v>
      </c>
      <c r="G46" s="146">
        <v>7.8</v>
      </c>
      <c r="H46" s="81">
        <v>7.8</v>
      </c>
      <c r="I46" s="80">
        <v>7.6</v>
      </c>
      <c r="J46" s="80">
        <v>7.7</v>
      </c>
      <c r="K46" s="79">
        <f>3-(COUNTIF(E46:G46,"&lt;=8.5")-COUNTIF(E46:G46,"&lt;6.5"))</f>
        <v>0</v>
      </c>
      <c r="L46" s="2"/>
    </row>
    <row r="47" spans="1:12" ht="12.6" customHeight="1">
      <c r="A47" s="160"/>
      <c r="B47" s="23" t="s">
        <v>74</v>
      </c>
      <c r="C47" s="24" t="s">
        <v>69</v>
      </c>
      <c r="D47" s="5" t="s">
        <v>70</v>
      </c>
      <c r="E47" s="75">
        <v>0.5</v>
      </c>
      <c r="F47" s="74">
        <v>0.6</v>
      </c>
      <c r="G47" s="136">
        <v>0.6</v>
      </c>
      <c r="H47" s="78">
        <v>0.6</v>
      </c>
      <c r="I47" s="77">
        <v>0.5</v>
      </c>
      <c r="J47" s="77">
        <v>0.6</v>
      </c>
      <c r="K47" s="67">
        <f>COUNTIF(E47:G47,"&gt;2")</f>
        <v>0</v>
      </c>
      <c r="L47" s="2"/>
    </row>
    <row r="48" spans="1:12" ht="12.6" customHeight="1">
      <c r="A48" s="160"/>
      <c r="B48" s="23" t="s">
        <v>75</v>
      </c>
      <c r="C48" s="24" t="s">
        <v>69</v>
      </c>
      <c r="D48" s="5" t="s">
        <v>72</v>
      </c>
      <c r="E48" s="75">
        <v>1.3</v>
      </c>
      <c r="F48" s="74">
        <v>0.8</v>
      </c>
      <c r="G48" s="136">
        <v>1.9</v>
      </c>
      <c r="H48" s="78">
        <v>1.9</v>
      </c>
      <c r="I48" s="77">
        <v>0.8</v>
      </c>
      <c r="J48" s="77">
        <v>1.3</v>
      </c>
      <c r="K48" s="67"/>
      <c r="L48" s="2"/>
    </row>
    <row r="49" spans="1:12" ht="12.6" customHeight="1">
      <c r="A49" s="160"/>
      <c r="B49" s="23" t="s">
        <v>379</v>
      </c>
      <c r="C49" s="24" t="s">
        <v>108</v>
      </c>
      <c r="D49" s="5" t="s">
        <v>181</v>
      </c>
      <c r="E49" s="56" t="s">
        <v>118</v>
      </c>
      <c r="F49" s="9" t="s">
        <v>118</v>
      </c>
      <c r="G49" s="140">
        <v>1</v>
      </c>
      <c r="H49" s="55">
        <v>1</v>
      </c>
      <c r="I49" s="48" t="s">
        <v>118</v>
      </c>
      <c r="J49" s="48">
        <v>1</v>
      </c>
      <c r="K49" s="67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108</v>
      </c>
      <c r="D50" s="5" t="s">
        <v>67</v>
      </c>
      <c r="E50" s="75">
        <v>9.1</v>
      </c>
      <c r="F50" s="74">
        <v>8.1999999999999993</v>
      </c>
      <c r="G50" s="136">
        <v>9.9</v>
      </c>
      <c r="H50" s="78">
        <v>9.9</v>
      </c>
      <c r="I50" s="48">
        <v>8.1999999999999993</v>
      </c>
      <c r="J50" s="77">
        <v>9.1</v>
      </c>
      <c r="K50" s="67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117</v>
      </c>
      <c r="D51" s="5" t="s">
        <v>44</v>
      </c>
      <c r="E51" s="56">
        <v>230</v>
      </c>
      <c r="F51" s="9">
        <v>2300</v>
      </c>
      <c r="G51" s="140">
        <v>23</v>
      </c>
      <c r="H51" s="55">
        <v>2300</v>
      </c>
      <c r="I51" s="48">
        <v>23</v>
      </c>
      <c r="J51" s="48">
        <v>850</v>
      </c>
      <c r="K51" s="67">
        <f>COUNTIF(E51:G51,"&gt;1000")</f>
        <v>1</v>
      </c>
      <c r="L51" s="2"/>
    </row>
    <row r="52" spans="1:12" ht="12.6" customHeight="1">
      <c r="A52" s="160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69</v>
      </c>
      <c r="D53" s="5" t="s">
        <v>72</v>
      </c>
      <c r="E53" s="75">
        <v>3.4</v>
      </c>
      <c r="F53" s="74">
        <v>3.5</v>
      </c>
      <c r="G53" s="136">
        <v>4.4000000000000004</v>
      </c>
      <c r="H53" s="78">
        <v>4.4000000000000004</v>
      </c>
      <c r="I53" s="77">
        <v>3.4</v>
      </c>
      <c r="J53" s="77">
        <v>3.8</v>
      </c>
      <c r="K53" s="67"/>
      <c r="L53" s="2"/>
    </row>
    <row r="54" spans="1:12" ht="12.6" customHeight="1">
      <c r="A54" s="160"/>
      <c r="B54" s="23" t="s">
        <v>29</v>
      </c>
      <c r="C54" s="24" t="s">
        <v>69</v>
      </c>
      <c r="D54" s="5" t="s">
        <v>72</v>
      </c>
      <c r="E54" s="70">
        <v>3.5000000000000003E-2</v>
      </c>
      <c r="F54" s="69">
        <v>3.1E-2</v>
      </c>
      <c r="G54" s="140">
        <v>6.3E-2</v>
      </c>
      <c r="H54" s="55">
        <v>6.3E-2</v>
      </c>
      <c r="I54" s="48">
        <v>3.1E-2</v>
      </c>
      <c r="J54" s="68">
        <v>4.3000000000000003E-2</v>
      </c>
      <c r="K54" s="67"/>
      <c r="L54" s="2"/>
    </row>
    <row r="55" spans="1:12" ht="12.6" customHeight="1">
      <c r="A55" s="160"/>
      <c r="B55" s="23" t="s">
        <v>73</v>
      </c>
      <c r="C55" s="24" t="s">
        <v>69</v>
      </c>
      <c r="D55" s="5" t="s">
        <v>104</v>
      </c>
      <c r="E55" s="56"/>
      <c r="F55" s="107">
        <v>5.5999999999999999E-3</v>
      </c>
      <c r="G55" s="140">
        <v>2.7E-2</v>
      </c>
      <c r="H55" s="105">
        <v>2.7E-2</v>
      </c>
      <c r="I55" s="106">
        <v>5.5999999999999999E-3</v>
      </c>
      <c r="J55" s="68">
        <v>1.6E-2</v>
      </c>
      <c r="K55" s="66">
        <f>COUNTIF(E55:G55,"&gt;0.03")</f>
        <v>0</v>
      </c>
      <c r="L55" s="2"/>
    </row>
    <row r="56" spans="1:12" ht="12.6" customHeight="1">
      <c r="A56" s="159" t="s">
        <v>36</v>
      </c>
      <c r="B56" s="20" t="s">
        <v>31</v>
      </c>
      <c r="C56" s="21" t="s">
        <v>108</v>
      </c>
      <c r="D56" s="22" t="s">
        <v>72</v>
      </c>
      <c r="E56" s="65"/>
      <c r="F56" s="7" t="s">
        <v>109</v>
      </c>
      <c r="G56" s="135"/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0"/>
      <c r="B57" s="23" t="s">
        <v>115</v>
      </c>
      <c r="C57" s="24" t="s">
        <v>69</v>
      </c>
      <c r="D57" s="5" t="s">
        <v>182</v>
      </c>
      <c r="E57" s="63"/>
      <c r="F57" s="120">
        <v>5.0000000000000001E-4</v>
      </c>
      <c r="G57" s="139"/>
      <c r="H57" s="123">
        <v>5.0000000000000001E-4</v>
      </c>
      <c r="I57" s="122">
        <v>5.0000000000000001E-4</v>
      </c>
      <c r="J57" s="122">
        <v>5.0000000000000001E-4</v>
      </c>
      <c r="K57" s="17"/>
      <c r="L57" s="2"/>
    </row>
    <row r="58" spans="1:12" ht="12.6" customHeight="1">
      <c r="A58" s="160"/>
      <c r="B58" s="23" t="s">
        <v>32</v>
      </c>
      <c r="C58" s="24" t="s">
        <v>108</v>
      </c>
      <c r="D58" s="5" t="s">
        <v>72</v>
      </c>
      <c r="E58" s="56"/>
      <c r="F58" s="9">
        <v>7.0000000000000007E-2</v>
      </c>
      <c r="G58" s="140"/>
      <c r="H58" s="55">
        <v>7.0000000000000007E-2</v>
      </c>
      <c r="I58" s="48">
        <v>7.0000000000000007E-2</v>
      </c>
      <c r="J58" s="48">
        <v>7.0000000000000007E-2</v>
      </c>
      <c r="K58" s="49"/>
      <c r="L58" s="2"/>
    </row>
    <row r="59" spans="1:12" ht="12.6" customHeight="1">
      <c r="A59" s="160"/>
      <c r="B59" s="23" t="s">
        <v>33</v>
      </c>
      <c r="C59" s="24" t="s">
        <v>69</v>
      </c>
      <c r="D59" s="5" t="s">
        <v>182</v>
      </c>
      <c r="E59" s="63"/>
      <c r="F59" s="95">
        <v>0.01</v>
      </c>
      <c r="G59" s="139"/>
      <c r="H59" s="62">
        <v>0.01</v>
      </c>
      <c r="I59" s="10">
        <v>0.01</v>
      </c>
      <c r="J59" s="10">
        <v>0.01</v>
      </c>
      <c r="K59" s="17"/>
      <c r="L59" s="2"/>
    </row>
    <row r="60" spans="1:12" ht="12.6" customHeight="1">
      <c r="A60" s="160"/>
      <c r="B60" s="23" t="s">
        <v>113</v>
      </c>
      <c r="C60" s="24" t="s">
        <v>69</v>
      </c>
      <c r="D60" s="5" t="s">
        <v>72</v>
      </c>
      <c r="E60" s="63"/>
      <c r="F60" s="6" t="s">
        <v>109</v>
      </c>
      <c r="G60" s="139"/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1"/>
      <c r="B61" s="25" t="s">
        <v>112</v>
      </c>
      <c r="C61" s="26" t="s">
        <v>69</v>
      </c>
      <c r="D61" s="27" t="s">
        <v>182</v>
      </c>
      <c r="E61" s="61"/>
      <c r="F61" s="11" t="s">
        <v>111</v>
      </c>
      <c r="G61" s="141"/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69</v>
      </c>
      <c r="D62" s="35" t="s">
        <v>182</v>
      </c>
      <c r="E62" s="59" t="s">
        <v>110</v>
      </c>
      <c r="F62" s="58">
        <v>0.05</v>
      </c>
      <c r="G62" s="147">
        <v>0.04</v>
      </c>
      <c r="H62" s="57">
        <v>0.05</v>
      </c>
      <c r="I62" s="50" t="s">
        <v>110</v>
      </c>
      <c r="J62" s="50">
        <v>0.04</v>
      </c>
      <c r="K62" s="45"/>
      <c r="L62" s="114"/>
    </row>
    <row r="63" spans="1:12" ht="12.6" customHeight="1">
      <c r="A63" s="163"/>
      <c r="B63" s="23" t="s">
        <v>56</v>
      </c>
      <c r="C63" s="24" t="s">
        <v>69</v>
      </c>
      <c r="D63" s="5" t="s">
        <v>72</v>
      </c>
      <c r="E63" s="70">
        <v>3.1E-2</v>
      </c>
      <c r="F63" s="69">
        <v>3.1E-2</v>
      </c>
      <c r="G63" s="140">
        <v>4.4999999999999998E-2</v>
      </c>
      <c r="H63" s="55">
        <v>4.4999999999999998E-2</v>
      </c>
      <c r="I63" s="68">
        <v>3.1E-2</v>
      </c>
      <c r="J63" s="68">
        <v>3.5999999999999997E-2</v>
      </c>
      <c r="K63" s="49"/>
      <c r="L63" s="2"/>
    </row>
    <row r="64" spans="1:12" ht="12.6" customHeight="1" thickBot="1">
      <c r="A64" s="164"/>
      <c r="B64" s="36" t="s">
        <v>35</v>
      </c>
      <c r="C64" s="37" t="s">
        <v>108</v>
      </c>
      <c r="D64" s="38" t="s">
        <v>182</v>
      </c>
      <c r="E64" s="54"/>
      <c r="F64" s="18" t="s">
        <v>106</v>
      </c>
      <c r="G64" s="148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103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399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177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0.40625</v>
      </c>
      <c r="F5" s="101">
        <v>0.41319444444444442</v>
      </c>
      <c r="G5" s="134">
        <v>0.39930555555555558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143</v>
      </c>
      <c r="D6" s="22" t="s">
        <v>139</v>
      </c>
      <c r="E6" s="65" t="s">
        <v>142</v>
      </c>
      <c r="F6" s="7" t="s">
        <v>253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301</v>
      </c>
      <c r="D7" s="5" t="s">
        <v>139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176</v>
      </c>
      <c r="D8" s="5" t="s">
        <v>336</v>
      </c>
      <c r="E8" s="100">
        <v>0.12</v>
      </c>
      <c r="F8" s="99">
        <v>0.04</v>
      </c>
      <c r="G8" s="137">
        <v>0.12</v>
      </c>
      <c r="H8" s="98">
        <v>0.12</v>
      </c>
      <c r="I8" s="97">
        <v>0.04</v>
      </c>
      <c r="J8" s="97">
        <v>9.2999999999999999E-2</v>
      </c>
      <c r="K8" s="17"/>
      <c r="L8" s="2"/>
    </row>
    <row r="9" spans="1:12" ht="12.6" customHeight="1">
      <c r="A9" s="160"/>
      <c r="B9" s="23" t="s">
        <v>3</v>
      </c>
      <c r="C9" s="24" t="s">
        <v>175</v>
      </c>
      <c r="D9" s="5" t="s">
        <v>139</v>
      </c>
      <c r="E9" s="100">
        <v>0.04</v>
      </c>
      <c r="F9" s="99">
        <v>0.04</v>
      </c>
      <c r="G9" s="137">
        <v>0.05</v>
      </c>
      <c r="H9" s="98">
        <v>0.05</v>
      </c>
      <c r="I9" s="97">
        <v>0.04</v>
      </c>
      <c r="J9" s="97">
        <v>4.2999999999999997E-2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72</v>
      </c>
      <c r="E10" s="96">
        <v>0.15</v>
      </c>
      <c r="F10" s="95">
        <v>0.28999999999999998</v>
      </c>
      <c r="G10" s="139">
        <v>0.06</v>
      </c>
      <c r="H10" s="115">
        <v>0.28999999999999998</v>
      </c>
      <c r="I10" s="94">
        <v>0.06</v>
      </c>
      <c r="J10" s="94">
        <v>0.17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139</v>
      </c>
      <c r="E11" s="73">
        <v>0.06</v>
      </c>
      <c r="F11" s="72">
        <v>0.06</v>
      </c>
      <c r="G11" s="140">
        <v>0.02</v>
      </c>
      <c r="H11" s="119">
        <v>0.06</v>
      </c>
      <c r="I11" s="71">
        <v>0.02</v>
      </c>
      <c r="J11" s="94">
        <v>0.05</v>
      </c>
      <c r="K11" s="49"/>
      <c r="L11" s="2"/>
    </row>
    <row r="12" spans="1:12" ht="12.6" customHeight="1">
      <c r="A12" s="160"/>
      <c r="B12" s="23" t="s">
        <v>6</v>
      </c>
      <c r="C12" s="24" t="s">
        <v>188</v>
      </c>
      <c r="D12" s="5" t="s">
        <v>137</v>
      </c>
      <c r="E12" s="75">
        <v>20.8</v>
      </c>
      <c r="F12" s="74">
        <v>26.8</v>
      </c>
      <c r="G12" s="136">
        <v>13.2</v>
      </c>
      <c r="H12" s="78">
        <v>26.8</v>
      </c>
      <c r="I12" s="77">
        <v>13.2</v>
      </c>
      <c r="J12" s="77">
        <v>20.3</v>
      </c>
      <c r="K12" s="49"/>
      <c r="L12" s="2"/>
    </row>
    <row r="13" spans="1:12" ht="12.6" customHeight="1">
      <c r="A13" s="160"/>
      <c r="B13" s="23" t="s">
        <v>7</v>
      </c>
      <c r="C13" s="24" t="s">
        <v>138</v>
      </c>
      <c r="D13" s="5" t="s">
        <v>72</v>
      </c>
      <c r="E13" s="75">
        <v>16.899999999999999</v>
      </c>
      <c r="F13" s="74">
        <v>23</v>
      </c>
      <c r="G13" s="136">
        <v>11</v>
      </c>
      <c r="H13" s="78">
        <v>23</v>
      </c>
      <c r="I13" s="77">
        <v>11</v>
      </c>
      <c r="J13" s="77">
        <v>17</v>
      </c>
      <c r="K13" s="49"/>
      <c r="L13" s="2"/>
    </row>
    <row r="14" spans="1:12" ht="12.6" customHeight="1">
      <c r="A14" s="160"/>
      <c r="B14" s="23" t="s">
        <v>8</v>
      </c>
      <c r="C14" s="24" t="s">
        <v>132</v>
      </c>
      <c r="D14" s="5" t="s">
        <v>137</v>
      </c>
      <c r="E14" s="63" t="s">
        <v>401</v>
      </c>
      <c r="F14" s="6" t="s">
        <v>402</v>
      </c>
      <c r="G14" s="139" t="s">
        <v>136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336</v>
      </c>
      <c r="E15" s="56">
        <v>55</v>
      </c>
      <c r="F15" s="9" t="s">
        <v>135</v>
      </c>
      <c r="G15" s="140" t="s">
        <v>135</v>
      </c>
      <c r="H15" s="55" t="s">
        <v>135</v>
      </c>
      <c r="I15" s="48">
        <v>55</v>
      </c>
      <c r="J15" s="48">
        <v>85</v>
      </c>
      <c r="K15" s="49"/>
      <c r="L15" s="2"/>
    </row>
    <row r="16" spans="1:12" ht="12.6" customHeight="1">
      <c r="A16" s="160"/>
      <c r="B16" s="23" t="s">
        <v>10</v>
      </c>
      <c r="C16" s="24" t="s">
        <v>384</v>
      </c>
      <c r="D16" s="5" t="s">
        <v>384</v>
      </c>
      <c r="E16" s="63" t="s">
        <v>134</v>
      </c>
      <c r="F16" s="6" t="s">
        <v>134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384</v>
      </c>
      <c r="D17" s="27" t="s">
        <v>132</v>
      </c>
      <c r="E17" s="61" t="s">
        <v>313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398</v>
      </c>
      <c r="C18" s="21" t="s">
        <v>383</v>
      </c>
      <c r="D18" s="22" t="s">
        <v>65</v>
      </c>
      <c r="E18" s="93"/>
      <c r="F18" s="13"/>
      <c r="G18" s="142"/>
      <c r="H18" s="92"/>
      <c r="I18" s="40"/>
      <c r="J18" s="40"/>
      <c r="K18" s="113"/>
      <c r="L18" s="2"/>
    </row>
    <row r="19" spans="1:12" ht="12.6" customHeight="1">
      <c r="A19" s="160"/>
      <c r="B19" s="23" t="s">
        <v>46</v>
      </c>
      <c r="C19" s="24" t="s">
        <v>127</v>
      </c>
      <c r="D19" s="28" t="s">
        <v>39</v>
      </c>
      <c r="E19" s="88"/>
      <c r="F19" s="14"/>
      <c r="G19" s="143"/>
      <c r="H19" s="87"/>
      <c r="I19" s="15"/>
      <c r="J19" s="15"/>
      <c r="K19" s="109"/>
      <c r="L19" s="2"/>
    </row>
    <row r="20" spans="1:12" ht="12.6" customHeight="1">
      <c r="A20" s="160"/>
      <c r="B20" s="23" t="s">
        <v>129</v>
      </c>
      <c r="C20" s="24" t="s">
        <v>127</v>
      </c>
      <c r="D20" s="5" t="s">
        <v>38</v>
      </c>
      <c r="E20" s="88"/>
      <c r="F20" s="14"/>
      <c r="G20" s="143"/>
      <c r="H20" s="87"/>
      <c r="I20" s="15"/>
      <c r="J20" s="15"/>
      <c r="K20" s="109"/>
      <c r="L20" s="2"/>
    </row>
    <row r="21" spans="1:12" ht="12.6" customHeight="1">
      <c r="A21" s="160"/>
      <c r="B21" s="23" t="s">
        <v>397</v>
      </c>
      <c r="C21" s="24" t="s">
        <v>69</v>
      </c>
      <c r="D21" s="5" t="s">
        <v>40</v>
      </c>
      <c r="E21" s="88"/>
      <c r="F21" s="14"/>
      <c r="G21" s="143"/>
      <c r="H21" s="87"/>
      <c r="I21" s="15"/>
      <c r="J21" s="15"/>
      <c r="K21" s="109"/>
      <c r="L21" s="2"/>
    </row>
    <row r="22" spans="1:12" ht="12.6" customHeight="1">
      <c r="A22" s="160"/>
      <c r="B22" s="23" t="s">
        <v>47</v>
      </c>
      <c r="C22" s="24" t="s">
        <v>69</v>
      </c>
      <c r="D22" s="5" t="s">
        <v>38</v>
      </c>
      <c r="E22" s="88"/>
      <c r="F22" s="14"/>
      <c r="G22" s="143"/>
      <c r="H22" s="87"/>
      <c r="I22" s="15"/>
      <c r="J22" s="15"/>
      <c r="K22" s="109"/>
      <c r="L22" s="2"/>
    </row>
    <row r="23" spans="1:12" ht="12.6" customHeight="1">
      <c r="A23" s="160"/>
      <c r="B23" s="23" t="s">
        <v>396</v>
      </c>
      <c r="C23" s="24" t="s">
        <v>305</v>
      </c>
      <c r="D23" s="5" t="s">
        <v>61</v>
      </c>
      <c r="E23" s="88"/>
      <c r="F23" s="14"/>
      <c r="G23" s="143"/>
      <c r="H23" s="87"/>
      <c r="I23" s="15"/>
      <c r="J23" s="15"/>
      <c r="K23" s="109"/>
      <c r="L23" s="2"/>
    </row>
    <row r="24" spans="1:12" ht="12.6" customHeight="1">
      <c r="A24" s="160"/>
      <c r="B24" s="23" t="s">
        <v>395</v>
      </c>
      <c r="C24" s="24" t="s">
        <v>305</v>
      </c>
      <c r="D24" s="28" t="s">
        <v>39</v>
      </c>
      <c r="E24" s="88"/>
      <c r="F24" s="14"/>
      <c r="G24" s="143"/>
      <c r="H24" s="87"/>
      <c r="I24" s="15"/>
      <c r="J24" s="15"/>
      <c r="K24" s="109"/>
      <c r="L24" s="2"/>
    </row>
    <row r="25" spans="1:12" ht="12.6" customHeight="1">
      <c r="A25" s="160"/>
      <c r="B25" s="23" t="s">
        <v>12</v>
      </c>
      <c r="C25" s="24" t="s">
        <v>69</v>
      </c>
      <c r="D25" s="5" t="s">
        <v>41</v>
      </c>
      <c r="E25" s="88"/>
      <c r="F25" s="14"/>
      <c r="G25" s="143"/>
      <c r="H25" s="87"/>
      <c r="I25" s="15"/>
      <c r="J25" s="15"/>
      <c r="K25" s="109"/>
      <c r="L25" s="2"/>
    </row>
    <row r="26" spans="1:12" ht="12.6" customHeight="1">
      <c r="A26" s="160"/>
      <c r="B26" s="23" t="s">
        <v>13</v>
      </c>
      <c r="C26" s="24" t="s">
        <v>383</v>
      </c>
      <c r="D26" s="5" t="s">
        <v>45</v>
      </c>
      <c r="E26" s="88"/>
      <c r="F26" s="14"/>
      <c r="G26" s="143"/>
      <c r="H26" s="87"/>
      <c r="I26" s="15"/>
      <c r="J26" s="15"/>
      <c r="K26" s="109"/>
      <c r="L26" s="2"/>
    </row>
    <row r="27" spans="1:12" ht="12.6" customHeight="1">
      <c r="A27" s="160"/>
      <c r="B27" s="23" t="s">
        <v>14</v>
      </c>
      <c r="C27" s="24" t="s">
        <v>69</v>
      </c>
      <c r="D27" s="5" t="s">
        <v>62</v>
      </c>
      <c r="E27" s="88"/>
      <c r="F27" s="14"/>
      <c r="G27" s="143"/>
      <c r="H27" s="87"/>
      <c r="I27" s="15"/>
      <c r="J27" s="15"/>
      <c r="K27" s="109"/>
      <c r="L27" s="2"/>
    </row>
    <row r="28" spans="1:12" ht="12.6" customHeight="1">
      <c r="A28" s="160"/>
      <c r="B28" s="23" t="s">
        <v>15</v>
      </c>
      <c r="C28" s="24" t="s">
        <v>383</v>
      </c>
      <c r="D28" s="5" t="s">
        <v>58</v>
      </c>
      <c r="E28" s="88"/>
      <c r="F28" s="14"/>
      <c r="G28" s="143"/>
      <c r="H28" s="87"/>
      <c r="I28" s="15"/>
      <c r="J28" s="15"/>
      <c r="K28" s="109"/>
      <c r="L28" s="2"/>
    </row>
    <row r="29" spans="1:12" ht="12.6" customHeight="1">
      <c r="A29" s="160"/>
      <c r="B29" s="23" t="s">
        <v>88</v>
      </c>
      <c r="C29" s="24" t="s">
        <v>394</v>
      </c>
      <c r="D29" s="5" t="s">
        <v>42</v>
      </c>
      <c r="E29" s="88"/>
      <c r="F29" s="14"/>
      <c r="G29" s="143"/>
      <c r="H29" s="87"/>
      <c r="I29" s="15"/>
      <c r="J29" s="15"/>
      <c r="K29" s="109"/>
      <c r="L29" s="2"/>
    </row>
    <row r="30" spans="1:12" ht="12.6" customHeight="1">
      <c r="A30" s="160"/>
      <c r="B30" s="23" t="s">
        <v>16</v>
      </c>
      <c r="C30" s="24" t="s">
        <v>383</v>
      </c>
      <c r="D30" s="5" t="s">
        <v>60</v>
      </c>
      <c r="E30" s="88"/>
      <c r="F30" s="14"/>
      <c r="G30" s="143"/>
      <c r="H30" s="87"/>
      <c r="I30" s="15"/>
      <c r="J30" s="15"/>
      <c r="K30" s="109"/>
      <c r="L30" s="2"/>
    </row>
    <row r="31" spans="1:12" ht="12.6" customHeight="1">
      <c r="A31" s="160"/>
      <c r="B31" s="23" t="s">
        <v>17</v>
      </c>
      <c r="C31" s="24" t="s">
        <v>383</v>
      </c>
      <c r="D31" s="5" t="s">
        <v>63</v>
      </c>
      <c r="E31" s="88"/>
      <c r="F31" s="14"/>
      <c r="G31" s="143"/>
      <c r="H31" s="87"/>
      <c r="I31" s="15"/>
      <c r="J31" s="15"/>
      <c r="K31" s="109"/>
      <c r="L31" s="2"/>
    </row>
    <row r="32" spans="1:12" ht="12.6" customHeight="1">
      <c r="A32" s="160"/>
      <c r="B32" s="23" t="s">
        <v>18</v>
      </c>
      <c r="C32" s="24" t="s">
        <v>305</v>
      </c>
      <c r="D32" s="5" t="s">
        <v>38</v>
      </c>
      <c r="E32" s="88"/>
      <c r="F32" s="14"/>
      <c r="G32" s="143"/>
      <c r="H32" s="87"/>
      <c r="I32" s="15"/>
      <c r="J32" s="15"/>
      <c r="K32" s="109"/>
      <c r="L32" s="2"/>
    </row>
    <row r="33" spans="1:12" ht="12.6" customHeight="1">
      <c r="A33" s="160"/>
      <c r="B33" s="23" t="s">
        <v>19</v>
      </c>
      <c r="C33" s="24" t="s">
        <v>69</v>
      </c>
      <c r="D33" s="5" t="s">
        <v>38</v>
      </c>
      <c r="E33" s="88"/>
      <c r="F33" s="14"/>
      <c r="G33" s="143"/>
      <c r="H33" s="87"/>
      <c r="I33" s="15"/>
      <c r="J33" s="15"/>
      <c r="K33" s="109"/>
      <c r="L33" s="2"/>
    </row>
    <row r="34" spans="1:12" ht="12.6" customHeight="1">
      <c r="A34" s="160"/>
      <c r="B34" s="23" t="s">
        <v>20</v>
      </c>
      <c r="C34" s="24" t="s">
        <v>69</v>
      </c>
      <c r="D34" s="5" t="s">
        <v>64</v>
      </c>
      <c r="E34" s="88"/>
      <c r="F34" s="14"/>
      <c r="G34" s="143"/>
      <c r="H34" s="87"/>
      <c r="I34" s="15"/>
      <c r="J34" s="15"/>
      <c r="K34" s="109"/>
      <c r="L34" s="2"/>
    </row>
    <row r="35" spans="1:12" ht="12.6" customHeight="1">
      <c r="A35" s="160"/>
      <c r="B35" s="23" t="s">
        <v>21</v>
      </c>
      <c r="C35" s="24" t="s">
        <v>69</v>
      </c>
      <c r="D35" s="5" t="s">
        <v>63</v>
      </c>
      <c r="E35" s="88"/>
      <c r="F35" s="14"/>
      <c r="G35" s="143"/>
      <c r="H35" s="87"/>
      <c r="I35" s="15"/>
      <c r="J35" s="15"/>
      <c r="K35" s="109"/>
      <c r="L35" s="2"/>
    </row>
    <row r="36" spans="1:12" ht="12.6" customHeight="1">
      <c r="A36" s="160"/>
      <c r="B36" s="23" t="s">
        <v>22</v>
      </c>
      <c r="C36" s="24" t="s">
        <v>69</v>
      </c>
      <c r="D36" s="5" t="s">
        <v>65</v>
      </c>
      <c r="E36" s="88"/>
      <c r="F36" s="14"/>
      <c r="G36" s="143"/>
      <c r="H36" s="87"/>
      <c r="I36" s="15"/>
      <c r="J36" s="15"/>
      <c r="K36" s="109"/>
      <c r="L36" s="2"/>
    </row>
    <row r="37" spans="1:12" ht="12.6" customHeight="1">
      <c r="A37" s="160"/>
      <c r="B37" s="23" t="s">
        <v>23</v>
      </c>
      <c r="C37" s="24" t="s">
        <v>383</v>
      </c>
      <c r="D37" s="5" t="s">
        <v>41</v>
      </c>
      <c r="E37" s="88"/>
      <c r="F37" s="14"/>
      <c r="G37" s="143"/>
      <c r="H37" s="87"/>
      <c r="I37" s="15"/>
      <c r="J37" s="15"/>
      <c r="K37" s="109"/>
      <c r="L37" s="2"/>
    </row>
    <row r="38" spans="1:12" ht="12.6" customHeight="1">
      <c r="A38" s="160"/>
      <c r="B38" s="23" t="s">
        <v>24</v>
      </c>
      <c r="C38" s="24" t="s">
        <v>69</v>
      </c>
      <c r="D38" s="5" t="s">
        <v>38</v>
      </c>
      <c r="E38" s="88"/>
      <c r="F38" s="14"/>
      <c r="G38" s="143"/>
      <c r="H38" s="87"/>
      <c r="I38" s="15"/>
      <c r="J38" s="15"/>
      <c r="K38" s="109"/>
      <c r="L38" s="2"/>
    </row>
    <row r="39" spans="1:12" ht="12.6" customHeight="1">
      <c r="A39" s="160"/>
      <c r="B39" s="23" t="s">
        <v>393</v>
      </c>
      <c r="C39" s="24" t="s">
        <v>383</v>
      </c>
      <c r="D39" s="5" t="s">
        <v>38</v>
      </c>
      <c r="E39" s="88"/>
      <c r="F39" s="14"/>
      <c r="G39" s="143"/>
      <c r="H39" s="87"/>
      <c r="I39" s="15"/>
      <c r="J39" s="15"/>
      <c r="K39" s="109"/>
      <c r="L39" s="2"/>
    </row>
    <row r="40" spans="1:12" ht="12.6" customHeight="1">
      <c r="A40" s="160"/>
      <c r="B40" s="23" t="s">
        <v>392</v>
      </c>
      <c r="C40" s="24" t="s">
        <v>108</v>
      </c>
      <c r="D40" s="5" t="s">
        <v>72</v>
      </c>
      <c r="E40" s="112">
        <v>1.5</v>
      </c>
      <c r="F40" s="111">
        <v>2.1</v>
      </c>
      <c r="G40" s="143">
        <v>2.4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305</v>
      </c>
      <c r="D41" s="5" t="s">
        <v>72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305</v>
      </c>
      <c r="D42" s="5" t="s">
        <v>391</v>
      </c>
      <c r="E42" s="112">
        <v>1.5</v>
      </c>
      <c r="F42" s="111">
        <v>2.1</v>
      </c>
      <c r="G42" s="143">
        <v>2.4</v>
      </c>
      <c r="H42" s="87">
        <v>2.4</v>
      </c>
      <c r="I42" s="15">
        <v>1.5</v>
      </c>
      <c r="J42" s="110">
        <v>2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383</v>
      </c>
      <c r="D43" s="5" t="s">
        <v>66</v>
      </c>
      <c r="E43" s="88"/>
      <c r="F43" s="14"/>
      <c r="G43" s="143"/>
      <c r="H43" s="87"/>
      <c r="I43" s="15"/>
      <c r="J43" s="15"/>
      <c r="K43" s="109"/>
      <c r="L43" s="2"/>
    </row>
    <row r="44" spans="1:12" ht="12.6" customHeight="1">
      <c r="A44" s="160"/>
      <c r="B44" s="23" t="s">
        <v>49</v>
      </c>
      <c r="C44" s="24" t="s">
        <v>69</v>
      </c>
      <c r="D44" s="5" t="s">
        <v>90</v>
      </c>
      <c r="E44" s="88"/>
      <c r="F44" s="14"/>
      <c r="G44" s="143"/>
      <c r="H44" s="87"/>
      <c r="I44" s="15"/>
      <c r="J44" s="15"/>
      <c r="K44" s="109"/>
      <c r="L44" s="2"/>
    </row>
    <row r="45" spans="1:12" ht="12.6" customHeight="1">
      <c r="A45" s="161"/>
      <c r="B45" s="29" t="s">
        <v>390</v>
      </c>
      <c r="C45" s="30" t="s">
        <v>69</v>
      </c>
      <c r="D45" s="131" t="s">
        <v>40</v>
      </c>
      <c r="E45" s="85"/>
      <c r="F45" s="16"/>
      <c r="G45" s="145"/>
      <c r="H45" s="84"/>
      <c r="I45" s="41"/>
      <c r="J45" s="41"/>
      <c r="K45" s="108"/>
      <c r="L45" s="2"/>
    </row>
    <row r="46" spans="1:12" ht="12.6" customHeight="1">
      <c r="A46" s="159" t="s">
        <v>30</v>
      </c>
      <c r="B46" s="20" t="s">
        <v>389</v>
      </c>
      <c r="C46" s="21" t="s">
        <v>182</v>
      </c>
      <c r="D46" s="31" t="s">
        <v>43</v>
      </c>
      <c r="E46" s="83">
        <v>8.1</v>
      </c>
      <c r="F46" s="82">
        <v>8.1</v>
      </c>
      <c r="G46" s="146">
        <v>8.1</v>
      </c>
      <c r="H46" s="81">
        <v>8.1</v>
      </c>
      <c r="I46" s="80">
        <v>8.1</v>
      </c>
      <c r="J46" s="80">
        <v>8.1</v>
      </c>
      <c r="K46" s="79">
        <f>3-(COUNTIF(E46:G46,"&lt;=8.5")-COUNTIF(E46:G46,"&lt;6.5"))</f>
        <v>0</v>
      </c>
      <c r="L46" s="2"/>
    </row>
    <row r="47" spans="1:12" ht="12.6" customHeight="1">
      <c r="A47" s="160"/>
      <c r="B47" s="23" t="s">
        <v>388</v>
      </c>
      <c r="C47" s="24" t="s">
        <v>383</v>
      </c>
      <c r="D47" s="5" t="s">
        <v>70</v>
      </c>
      <c r="E47" s="75">
        <v>0.5</v>
      </c>
      <c r="F47" s="74">
        <v>0.6</v>
      </c>
      <c r="G47" s="136">
        <v>0.7</v>
      </c>
      <c r="H47" s="78">
        <v>0.7</v>
      </c>
      <c r="I47" s="77">
        <v>0.5</v>
      </c>
      <c r="J47" s="77">
        <v>0.6</v>
      </c>
      <c r="K47" s="67">
        <f>COUNTIF(E47:G47,"&gt;2")</f>
        <v>0</v>
      </c>
      <c r="L47" s="2"/>
    </row>
    <row r="48" spans="1:12" ht="12.6" customHeight="1">
      <c r="A48" s="160"/>
      <c r="B48" s="23" t="s">
        <v>362</v>
      </c>
      <c r="C48" s="24" t="s">
        <v>69</v>
      </c>
      <c r="D48" s="5" t="s">
        <v>72</v>
      </c>
      <c r="E48" s="75">
        <v>1.9</v>
      </c>
      <c r="F48" s="74">
        <v>2.2999999999999998</v>
      </c>
      <c r="G48" s="136">
        <v>3.1</v>
      </c>
      <c r="H48" s="78">
        <v>3.1</v>
      </c>
      <c r="I48" s="77">
        <v>1.9</v>
      </c>
      <c r="J48" s="77">
        <v>2.4</v>
      </c>
      <c r="K48" s="67"/>
      <c r="L48" s="2"/>
    </row>
    <row r="49" spans="1:12" ht="12.6" customHeight="1">
      <c r="A49" s="160"/>
      <c r="B49" s="23" t="s">
        <v>76</v>
      </c>
      <c r="C49" s="24" t="s">
        <v>383</v>
      </c>
      <c r="D49" s="5" t="s">
        <v>387</v>
      </c>
      <c r="E49" s="56">
        <v>10</v>
      </c>
      <c r="F49" s="9">
        <v>9</v>
      </c>
      <c r="G49" s="140">
        <v>3</v>
      </c>
      <c r="H49" s="55">
        <v>10</v>
      </c>
      <c r="I49" s="48">
        <v>3</v>
      </c>
      <c r="J49" s="48">
        <v>7</v>
      </c>
      <c r="K49" s="67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69</v>
      </c>
      <c r="D50" s="5" t="s">
        <v>67</v>
      </c>
      <c r="E50" s="75">
        <v>9.9</v>
      </c>
      <c r="F50" s="74">
        <v>9</v>
      </c>
      <c r="G50" s="140">
        <v>11.3</v>
      </c>
      <c r="H50" s="55">
        <v>11.3</v>
      </c>
      <c r="I50" s="48">
        <v>9</v>
      </c>
      <c r="J50" s="48">
        <v>10.1</v>
      </c>
      <c r="K50" s="67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306</v>
      </c>
      <c r="D51" s="5" t="s">
        <v>44</v>
      </c>
      <c r="E51" s="56">
        <v>790</v>
      </c>
      <c r="F51" s="9">
        <v>2600</v>
      </c>
      <c r="G51" s="140">
        <v>170</v>
      </c>
      <c r="H51" s="55">
        <v>2600</v>
      </c>
      <c r="I51" s="48">
        <v>170</v>
      </c>
      <c r="J51" s="48">
        <v>1200</v>
      </c>
      <c r="K51" s="67">
        <f>COUNTIF(E51:G51,"&gt;1000")</f>
        <v>1</v>
      </c>
      <c r="L51" s="2"/>
    </row>
    <row r="52" spans="1:12" ht="12.6" customHeight="1">
      <c r="A52" s="160"/>
      <c r="B52" s="23" t="s">
        <v>59</v>
      </c>
      <c r="C52" s="24" t="s">
        <v>305</v>
      </c>
      <c r="D52" s="5" t="s">
        <v>72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305</v>
      </c>
      <c r="D53" s="5" t="s">
        <v>336</v>
      </c>
      <c r="E53" s="75">
        <v>1.6</v>
      </c>
      <c r="F53" s="74">
        <v>2.2000000000000002</v>
      </c>
      <c r="G53" s="140">
        <v>2.7</v>
      </c>
      <c r="H53" s="55">
        <v>2.7</v>
      </c>
      <c r="I53" s="48">
        <v>1.6</v>
      </c>
      <c r="J53" s="77">
        <v>2.2000000000000002</v>
      </c>
      <c r="K53" s="67"/>
      <c r="L53" s="2"/>
    </row>
    <row r="54" spans="1:12" ht="12.6" customHeight="1">
      <c r="A54" s="160"/>
      <c r="B54" s="23" t="s">
        <v>29</v>
      </c>
      <c r="C54" s="24" t="s">
        <v>69</v>
      </c>
      <c r="D54" s="5" t="s">
        <v>384</v>
      </c>
      <c r="E54" s="73">
        <v>0.36</v>
      </c>
      <c r="F54" s="72">
        <v>0.36</v>
      </c>
      <c r="G54" s="140">
        <v>0.53</v>
      </c>
      <c r="H54" s="55">
        <v>0.53</v>
      </c>
      <c r="I54" s="48">
        <v>0.36</v>
      </c>
      <c r="J54" s="71">
        <v>0.42</v>
      </c>
      <c r="K54" s="67"/>
      <c r="L54" s="2"/>
    </row>
    <row r="55" spans="1:12" ht="12.6" customHeight="1">
      <c r="A55" s="160"/>
      <c r="B55" s="23" t="s">
        <v>386</v>
      </c>
      <c r="C55" s="24" t="s">
        <v>69</v>
      </c>
      <c r="D55" s="5" t="s">
        <v>104</v>
      </c>
      <c r="E55" s="56"/>
      <c r="F55" s="107"/>
      <c r="G55" s="140"/>
      <c r="H55" s="55"/>
      <c r="I55" s="48"/>
      <c r="J55" s="48"/>
      <c r="K55" s="108"/>
      <c r="L55" s="2"/>
    </row>
    <row r="56" spans="1:12" ht="12.6" customHeight="1">
      <c r="A56" s="159" t="s">
        <v>36</v>
      </c>
      <c r="B56" s="20" t="s">
        <v>31</v>
      </c>
      <c r="C56" s="21" t="s">
        <v>69</v>
      </c>
      <c r="D56" s="22" t="s">
        <v>182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0"/>
      <c r="B57" s="23" t="s">
        <v>385</v>
      </c>
      <c r="C57" s="24" t="s">
        <v>69</v>
      </c>
      <c r="D57" s="5" t="s">
        <v>384</v>
      </c>
      <c r="E57" s="63"/>
      <c r="F57" s="6"/>
      <c r="G57" s="139"/>
      <c r="H57" s="62"/>
      <c r="I57" s="10"/>
      <c r="J57" s="10"/>
      <c r="K57" s="17"/>
      <c r="L57" s="2"/>
    </row>
    <row r="58" spans="1:12" ht="12.6" customHeight="1">
      <c r="A58" s="160"/>
      <c r="B58" s="23" t="s">
        <v>32</v>
      </c>
      <c r="C58" s="24" t="s">
        <v>383</v>
      </c>
      <c r="D58" s="5" t="s">
        <v>384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0"/>
      <c r="B59" s="23" t="s">
        <v>33</v>
      </c>
      <c r="C59" s="24" t="s">
        <v>69</v>
      </c>
      <c r="D59" s="5" t="s">
        <v>72</v>
      </c>
      <c r="E59" s="63"/>
      <c r="F59" s="6"/>
      <c r="G59" s="139"/>
      <c r="H59" s="62"/>
      <c r="I59" s="10"/>
      <c r="J59" s="10"/>
      <c r="K59" s="17"/>
      <c r="L59" s="2"/>
    </row>
    <row r="60" spans="1:12" ht="12.6" customHeight="1">
      <c r="A60" s="160"/>
      <c r="B60" s="23" t="s">
        <v>113</v>
      </c>
      <c r="C60" s="24" t="s">
        <v>383</v>
      </c>
      <c r="D60" s="5" t="s">
        <v>72</v>
      </c>
      <c r="E60" s="63"/>
      <c r="F60" s="6"/>
      <c r="G60" s="139"/>
      <c r="H60" s="62"/>
      <c r="I60" s="10"/>
      <c r="J60" s="10"/>
      <c r="K60" s="17"/>
      <c r="L60" s="2"/>
    </row>
    <row r="61" spans="1:12" ht="12.6" customHeight="1">
      <c r="A61" s="161"/>
      <c r="B61" s="25" t="s">
        <v>112</v>
      </c>
      <c r="C61" s="26" t="s">
        <v>69</v>
      </c>
      <c r="D61" s="27" t="s">
        <v>72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383</v>
      </c>
      <c r="D62" s="35" t="s">
        <v>72</v>
      </c>
      <c r="E62" s="88">
        <v>0.06</v>
      </c>
      <c r="F62" s="14" t="s">
        <v>110</v>
      </c>
      <c r="G62" s="147" t="s">
        <v>110</v>
      </c>
      <c r="H62" s="57">
        <v>0.06</v>
      </c>
      <c r="I62" s="50" t="s">
        <v>110</v>
      </c>
      <c r="J62" s="50">
        <v>0.05</v>
      </c>
      <c r="K62" s="45"/>
      <c r="L62" s="2"/>
    </row>
    <row r="63" spans="1:12" ht="12.6" customHeight="1">
      <c r="A63" s="163"/>
      <c r="B63" s="23" t="s">
        <v>56</v>
      </c>
      <c r="C63" s="24" t="s">
        <v>69</v>
      </c>
      <c r="D63" s="5" t="s">
        <v>72</v>
      </c>
      <c r="E63" s="73">
        <v>0.35</v>
      </c>
      <c r="F63" s="72">
        <v>0.36</v>
      </c>
      <c r="G63" s="151">
        <v>0.5</v>
      </c>
      <c r="H63" s="119">
        <v>0.5</v>
      </c>
      <c r="I63" s="48">
        <v>0.35</v>
      </c>
      <c r="J63" s="71">
        <v>0.4</v>
      </c>
      <c r="K63" s="49"/>
      <c r="L63" s="2"/>
    </row>
    <row r="64" spans="1:12" ht="12.6" customHeight="1" thickBot="1">
      <c r="A64" s="164"/>
      <c r="B64" s="36" t="s">
        <v>35</v>
      </c>
      <c r="C64" s="37" t="s">
        <v>69</v>
      </c>
      <c r="D64" s="38" t="s">
        <v>72</v>
      </c>
      <c r="E64" s="54"/>
      <c r="F64" s="18"/>
      <c r="G64" s="148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105</v>
      </c>
      <c r="B65" s="4"/>
    </row>
    <row r="66" spans="1:2">
      <c r="A66" s="51" t="s">
        <v>382</v>
      </c>
    </row>
    <row r="67" spans="1:2">
      <c r="A67" s="51" t="s">
        <v>101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192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191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0.50694444444444442</v>
      </c>
      <c r="F5" s="101">
        <v>0.59722222222222221</v>
      </c>
      <c r="G5" s="134">
        <v>0.50694444444444442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143</v>
      </c>
      <c r="D6" s="22" t="s">
        <v>132</v>
      </c>
      <c r="E6" s="65" t="s">
        <v>253</v>
      </c>
      <c r="F6" s="7" t="s">
        <v>253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190</v>
      </c>
      <c r="D7" s="5" t="s">
        <v>139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175</v>
      </c>
      <c r="D8" s="5" t="s">
        <v>72</v>
      </c>
      <c r="E8" s="100">
        <v>7.0000000000000007E-2</v>
      </c>
      <c r="F8" s="99">
        <v>7.0000000000000007E-2</v>
      </c>
      <c r="G8" s="137">
        <v>0.31</v>
      </c>
      <c r="H8" s="98">
        <v>0.31</v>
      </c>
      <c r="I8" s="97">
        <v>7.0000000000000007E-2</v>
      </c>
      <c r="J8" s="97">
        <v>0.15</v>
      </c>
      <c r="K8" s="17"/>
      <c r="L8" s="2"/>
    </row>
    <row r="9" spans="1:12" ht="12.6" customHeight="1">
      <c r="A9" s="160"/>
      <c r="B9" s="23" t="s">
        <v>3</v>
      </c>
      <c r="C9" s="24" t="s">
        <v>189</v>
      </c>
      <c r="D9" s="5" t="s">
        <v>72</v>
      </c>
      <c r="E9" s="100">
        <v>0.05</v>
      </c>
      <c r="F9" s="99">
        <v>0.04</v>
      </c>
      <c r="G9" s="137">
        <v>0.05</v>
      </c>
      <c r="H9" s="98">
        <v>0.05</v>
      </c>
      <c r="I9" s="97">
        <v>0.04</v>
      </c>
      <c r="J9" s="97">
        <v>4.7E-2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183</v>
      </c>
      <c r="E10" s="96">
        <v>0.35</v>
      </c>
      <c r="F10" s="95">
        <v>0.38</v>
      </c>
      <c r="G10" s="138">
        <v>0.17</v>
      </c>
      <c r="H10" s="115">
        <v>0.38</v>
      </c>
      <c r="I10" s="94">
        <v>0.17</v>
      </c>
      <c r="J10" s="94">
        <v>0.3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137</v>
      </c>
      <c r="E11" s="73">
        <v>0.16</v>
      </c>
      <c r="F11" s="72">
        <v>0.16</v>
      </c>
      <c r="G11" s="151">
        <v>0.1</v>
      </c>
      <c r="H11" s="119">
        <v>0.16</v>
      </c>
      <c r="I11" s="71">
        <v>0.1</v>
      </c>
      <c r="J11" s="71">
        <v>0.14000000000000001</v>
      </c>
      <c r="K11" s="49"/>
      <c r="L11" s="2"/>
    </row>
    <row r="12" spans="1:12" ht="12.6" customHeight="1">
      <c r="A12" s="160"/>
      <c r="B12" s="23" t="s">
        <v>6</v>
      </c>
      <c r="C12" s="24" t="s">
        <v>188</v>
      </c>
      <c r="D12" s="5" t="s">
        <v>72</v>
      </c>
      <c r="E12" s="75">
        <v>25.5</v>
      </c>
      <c r="F12" s="74">
        <v>32.299999999999997</v>
      </c>
      <c r="G12" s="136">
        <v>19</v>
      </c>
      <c r="H12" s="78">
        <v>32.299999999999997</v>
      </c>
      <c r="I12" s="77">
        <v>19</v>
      </c>
      <c r="J12" s="77">
        <v>25.599999999999998</v>
      </c>
      <c r="K12" s="49"/>
      <c r="L12" s="2"/>
    </row>
    <row r="13" spans="1:12" ht="12.6" customHeight="1">
      <c r="A13" s="160"/>
      <c r="B13" s="23" t="s">
        <v>7</v>
      </c>
      <c r="C13" s="24" t="s">
        <v>84</v>
      </c>
      <c r="D13" s="5" t="s">
        <v>132</v>
      </c>
      <c r="E13" s="75">
        <v>19.100000000000001</v>
      </c>
      <c r="F13" s="74">
        <v>25</v>
      </c>
      <c r="G13" s="136">
        <v>18</v>
      </c>
      <c r="H13" s="78">
        <v>25</v>
      </c>
      <c r="I13" s="77">
        <v>18</v>
      </c>
      <c r="J13" s="77">
        <v>20.7</v>
      </c>
      <c r="K13" s="49"/>
      <c r="L13" s="2"/>
    </row>
    <row r="14" spans="1:12" ht="12.6" customHeight="1">
      <c r="A14" s="160"/>
      <c r="B14" s="23" t="s">
        <v>8</v>
      </c>
      <c r="C14" s="24" t="s">
        <v>137</v>
      </c>
      <c r="D14" s="5" t="s">
        <v>183</v>
      </c>
      <c r="E14" s="63" t="s">
        <v>136</v>
      </c>
      <c r="F14" s="6" t="s">
        <v>136</v>
      </c>
      <c r="G14" s="139" t="s">
        <v>136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132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0"/>
      <c r="B16" s="23" t="s">
        <v>10</v>
      </c>
      <c r="C16" s="24" t="s">
        <v>72</v>
      </c>
      <c r="D16" s="5" t="s">
        <v>72</v>
      </c>
      <c r="E16" s="63" t="s">
        <v>134</v>
      </c>
      <c r="F16" s="6" t="s">
        <v>134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183</v>
      </c>
      <c r="D17" s="27" t="s">
        <v>132</v>
      </c>
      <c r="E17" s="61" t="s">
        <v>400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187</v>
      </c>
      <c r="C18" s="21" t="s">
        <v>127</v>
      </c>
      <c r="D18" s="22" t="s">
        <v>65</v>
      </c>
      <c r="E18" s="93"/>
      <c r="F18" s="13"/>
      <c r="G18" s="142"/>
      <c r="H18" s="92"/>
      <c r="I18" s="40"/>
      <c r="J18" s="40"/>
      <c r="K18" s="113"/>
      <c r="L18" s="2"/>
    </row>
    <row r="19" spans="1:12" ht="12.6" customHeight="1">
      <c r="A19" s="160"/>
      <c r="B19" s="23" t="s">
        <v>46</v>
      </c>
      <c r="C19" s="24" t="s">
        <v>127</v>
      </c>
      <c r="D19" s="28" t="s">
        <v>39</v>
      </c>
      <c r="E19" s="88"/>
      <c r="F19" s="14"/>
      <c r="G19" s="143"/>
      <c r="H19" s="87"/>
      <c r="I19" s="15"/>
      <c r="J19" s="15"/>
      <c r="K19" s="109"/>
      <c r="L19" s="2"/>
    </row>
    <row r="20" spans="1:12" ht="12.6" customHeight="1">
      <c r="A20" s="160"/>
      <c r="B20" s="23" t="s">
        <v>186</v>
      </c>
      <c r="C20" s="24" t="s">
        <v>69</v>
      </c>
      <c r="D20" s="5" t="s">
        <v>38</v>
      </c>
      <c r="E20" s="88"/>
      <c r="F20" s="14"/>
      <c r="G20" s="143"/>
      <c r="H20" s="87"/>
      <c r="I20" s="15"/>
      <c r="J20" s="15"/>
      <c r="K20" s="109"/>
      <c r="L20" s="2"/>
    </row>
    <row r="21" spans="1:12" ht="12.6" customHeight="1">
      <c r="A21" s="160"/>
      <c r="B21" s="23" t="s">
        <v>85</v>
      </c>
      <c r="C21" s="24" t="s">
        <v>127</v>
      </c>
      <c r="D21" s="5" t="s">
        <v>40</v>
      </c>
      <c r="E21" s="88"/>
      <c r="F21" s="14"/>
      <c r="G21" s="143"/>
      <c r="H21" s="87"/>
      <c r="I21" s="15"/>
      <c r="J21" s="15"/>
      <c r="K21" s="109"/>
      <c r="L21" s="2"/>
    </row>
    <row r="22" spans="1:12" ht="12.6" customHeight="1">
      <c r="A22" s="160"/>
      <c r="B22" s="23" t="s">
        <v>47</v>
      </c>
      <c r="C22" s="24" t="s">
        <v>69</v>
      </c>
      <c r="D22" s="5" t="s">
        <v>38</v>
      </c>
      <c r="E22" s="88"/>
      <c r="F22" s="14"/>
      <c r="G22" s="143"/>
      <c r="H22" s="87"/>
      <c r="I22" s="15"/>
      <c r="J22" s="15"/>
      <c r="K22" s="109"/>
      <c r="L22" s="2"/>
    </row>
    <row r="23" spans="1:12" ht="12.6" customHeight="1">
      <c r="A23" s="160"/>
      <c r="B23" s="23" t="s">
        <v>185</v>
      </c>
      <c r="C23" s="24" t="s">
        <v>108</v>
      </c>
      <c r="D23" s="5" t="s">
        <v>61</v>
      </c>
      <c r="E23" s="88"/>
      <c r="F23" s="14"/>
      <c r="G23" s="143"/>
      <c r="H23" s="87"/>
      <c r="I23" s="15"/>
      <c r="J23" s="15"/>
      <c r="K23" s="109"/>
      <c r="L23" s="2"/>
    </row>
    <row r="24" spans="1:12" ht="12.6" customHeight="1">
      <c r="A24" s="160"/>
      <c r="B24" s="23" t="s">
        <v>87</v>
      </c>
      <c r="C24" s="24" t="s">
        <v>69</v>
      </c>
      <c r="D24" s="28" t="s">
        <v>39</v>
      </c>
      <c r="E24" s="88"/>
      <c r="F24" s="14"/>
      <c r="G24" s="143"/>
      <c r="H24" s="87"/>
      <c r="I24" s="15"/>
      <c r="J24" s="15"/>
      <c r="K24" s="109"/>
      <c r="L24" s="2"/>
    </row>
    <row r="25" spans="1:12" ht="12.6" customHeight="1">
      <c r="A25" s="160"/>
      <c r="B25" s="23" t="s">
        <v>12</v>
      </c>
      <c r="C25" s="24" t="s">
        <v>69</v>
      </c>
      <c r="D25" s="5" t="s">
        <v>41</v>
      </c>
      <c r="E25" s="88"/>
      <c r="F25" s="14"/>
      <c r="G25" s="143"/>
      <c r="H25" s="87"/>
      <c r="I25" s="15"/>
      <c r="J25" s="15"/>
      <c r="K25" s="109"/>
      <c r="L25" s="2"/>
    </row>
    <row r="26" spans="1:12" ht="12.6" customHeight="1">
      <c r="A26" s="160"/>
      <c r="B26" s="23" t="s">
        <v>13</v>
      </c>
      <c r="C26" s="24" t="s">
        <v>69</v>
      </c>
      <c r="D26" s="5" t="s">
        <v>45</v>
      </c>
      <c r="E26" s="88"/>
      <c r="F26" s="14"/>
      <c r="G26" s="143"/>
      <c r="H26" s="87"/>
      <c r="I26" s="15"/>
      <c r="J26" s="15"/>
      <c r="K26" s="109"/>
      <c r="L26" s="2"/>
    </row>
    <row r="27" spans="1:12" ht="12.6" customHeight="1">
      <c r="A27" s="160"/>
      <c r="B27" s="23" t="s">
        <v>14</v>
      </c>
      <c r="C27" s="24" t="s">
        <v>69</v>
      </c>
      <c r="D27" s="5" t="s">
        <v>62</v>
      </c>
      <c r="E27" s="88"/>
      <c r="F27" s="14"/>
      <c r="G27" s="143"/>
      <c r="H27" s="87"/>
      <c r="I27" s="15"/>
      <c r="J27" s="15"/>
      <c r="K27" s="109"/>
      <c r="L27" s="2"/>
    </row>
    <row r="28" spans="1:12" ht="12.6" customHeight="1">
      <c r="A28" s="160"/>
      <c r="B28" s="23" t="s">
        <v>15</v>
      </c>
      <c r="C28" s="24" t="s">
        <v>69</v>
      </c>
      <c r="D28" s="5" t="s">
        <v>58</v>
      </c>
      <c r="E28" s="88"/>
      <c r="F28" s="14"/>
      <c r="G28" s="143"/>
      <c r="H28" s="87"/>
      <c r="I28" s="15"/>
      <c r="J28" s="15"/>
      <c r="K28" s="109"/>
      <c r="L28" s="2"/>
    </row>
    <row r="29" spans="1:12" ht="12.6" customHeight="1">
      <c r="A29" s="160"/>
      <c r="B29" s="23" t="s">
        <v>88</v>
      </c>
      <c r="C29" s="24" t="s">
        <v>69</v>
      </c>
      <c r="D29" s="5" t="s">
        <v>42</v>
      </c>
      <c r="E29" s="88"/>
      <c r="F29" s="14"/>
      <c r="G29" s="143"/>
      <c r="H29" s="87"/>
      <c r="I29" s="15"/>
      <c r="J29" s="15"/>
      <c r="K29" s="109"/>
      <c r="L29" s="2"/>
    </row>
    <row r="30" spans="1:12" ht="12.6" customHeight="1">
      <c r="A30" s="160"/>
      <c r="B30" s="23" t="s">
        <v>16</v>
      </c>
      <c r="C30" s="24" t="s">
        <v>69</v>
      </c>
      <c r="D30" s="5" t="s">
        <v>60</v>
      </c>
      <c r="E30" s="88"/>
      <c r="F30" s="14"/>
      <c r="G30" s="143"/>
      <c r="H30" s="87"/>
      <c r="I30" s="15"/>
      <c r="J30" s="15"/>
      <c r="K30" s="109"/>
      <c r="L30" s="2"/>
    </row>
    <row r="31" spans="1:12" ht="12.6" customHeight="1">
      <c r="A31" s="160"/>
      <c r="B31" s="23" t="s">
        <v>17</v>
      </c>
      <c r="C31" s="24" t="s">
        <v>69</v>
      </c>
      <c r="D31" s="5" t="s">
        <v>63</v>
      </c>
      <c r="E31" s="88"/>
      <c r="F31" s="14"/>
      <c r="G31" s="143"/>
      <c r="H31" s="87"/>
      <c r="I31" s="15"/>
      <c r="J31" s="15"/>
      <c r="K31" s="109"/>
      <c r="L31" s="2"/>
    </row>
    <row r="32" spans="1:12" ht="12.6" customHeight="1">
      <c r="A32" s="160"/>
      <c r="B32" s="23" t="s">
        <v>18</v>
      </c>
      <c r="C32" s="24" t="s">
        <v>69</v>
      </c>
      <c r="D32" s="5" t="s">
        <v>38</v>
      </c>
      <c r="E32" s="88"/>
      <c r="F32" s="14"/>
      <c r="G32" s="143"/>
      <c r="H32" s="87"/>
      <c r="I32" s="15"/>
      <c r="J32" s="15"/>
      <c r="K32" s="109"/>
      <c r="L32" s="2"/>
    </row>
    <row r="33" spans="1:12" ht="12.6" customHeight="1">
      <c r="A33" s="160"/>
      <c r="B33" s="23" t="s">
        <v>19</v>
      </c>
      <c r="C33" s="24" t="s">
        <v>69</v>
      </c>
      <c r="D33" s="5" t="s">
        <v>38</v>
      </c>
      <c r="E33" s="88"/>
      <c r="F33" s="14"/>
      <c r="G33" s="143"/>
      <c r="H33" s="87"/>
      <c r="I33" s="15"/>
      <c r="J33" s="15"/>
      <c r="K33" s="109"/>
      <c r="L33" s="2"/>
    </row>
    <row r="34" spans="1:12" ht="12.6" customHeight="1">
      <c r="A34" s="160"/>
      <c r="B34" s="23" t="s">
        <v>20</v>
      </c>
      <c r="C34" s="24" t="s">
        <v>69</v>
      </c>
      <c r="D34" s="5" t="s">
        <v>64</v>
      </c>
      <c r="E34" s="88"/>
      <c r="F34" s="14"/>
      <c r="G34" s="143"/>
      <c r="H34" s="87"/>
      <c r="I34" s="15"/>
      <c r="J34" s="15"/>
      <c r="K34" s="109"/>
      <c r="L34" s="2"/>
    </row>
    <row r="35" spans="1:12" ht="12.6" customHeight="1">
      <c r="A35" s="160"/>
      <c r="B35" s="23" t="s">
        <v>21</v>
      </c>
      <c r="C35" s="24" t="s">
        <v>69</v>
      </c>
      <c r="D35" s="5" t="s">
        <v>63</v>
      </c>
      <c r="E35" s="88"/>
      <c r="F35" s="14"/>
      <c r="G35" s="143"/>
      <c r="H35" s="87"/>
      <c r="I35" s="15"/>
      <c r="J35" s="15"/>
      <c r="K35" s="109"/>
      <c r="L35" s="2"/>
    </row>
    <row r="36" spans="1:12" ht="12.6" customHeight="1">
      <c r="A36" s="160"/>
      <c r="B36" s="23" t="s">
        <v>22</v>
      </c>
      <c r="C36" s="24" t="s">
        <v>108</v>
      </c>
      <c r="D36" s="5" t="s">
        <v>65</v>
      </c>
      <c r="E36" s="88"/>
      <c r="F36" s="14"/>
      <c r="G36" s="143"/>
      <c r="H36" s="87"/>
      <c r="I36" s="15"/>
      <c r="J36" s="15"/>
      <c r="K36" s="109"/>
      <c r="L36" s="2"/>
    </row>
    <row r="37" spans="1:12" ht="12.6" customHeight="1">
      <c r="A37" s="160"/>
      <c r="B37" s="23" t="s">
        <v>23</v>
      </c>
      <c r="C37" s="24" t="s">
        <v>69</v>
      </c>
      <c r="D37" s="5" t="s">
        <v>41</v>
      </c>
      <c r="E37" s="88"/>
      <c r="F37" s="14"/>
      <c r="G37" s="143"/>
      <c r="H37" s="87"/>
      <c r="I37" s="15"/>
      <c r="J37" s="15"/>
      <c r="K37" s="109"/>
      <c r="L37" s="2"/>
    </row>
    <row r="38" spans="1:12" ht="12.6" customHeight="1">
      <c r="A38" s="160"/>
      <c r="B38" s="23" t="s">
        <v>24</v>
      </c>
      <c r="C38" s="24" t="s">
        <v>69</v>
      </c>
      <c r="D38" s="5" t="s">
        <v>38</v>
      </c>
      <c r="E38" s="88"/>
      <c r="F38" s="14"/>
      <c r="G38" s="143"/>
      <c r="H38" s="87"/>
      <c r="I38" s="15"/>
      <c r="J38" s="15"/>
      <c r="K38" s="109"/>
      <c r="L38" s="2"/>
    </row>
    <row r="39" spans="1:12" ht="12.6" customHeight="1">
      <c r="A39" s="160"/>
      <c r="B39" s="23" t="s">
        <v>184</v>
      </c>
      <c r="C39" s="24" t="s">
        <v>69</v>
      </c>
      <c r="D39" s="5" t="s">
        <v>38</v>
      </c>
      <c r="E39" s="88"/>
      <c r="F39" s="14"/>
      <c r="G39" s="143"/>
      <c r="H39" s="87"/>
      <c r="I39" s="15"/>
      <c r="J39" s="15"/>
      <c r="K39" s="109"/>
      <c r="L39" s="2"/>
    </row>
    <row r="40" spans="1:12" ht="12.6" customHeight="1">
      <c r="A40" s="160"/>
      <c r="B40" s="23" t="s">
        <v>92</v>
      </c>
      <c r="C40" s="24" t="s">
        <v>69</v>
      </c>
      <c r="D40" s="5" t="s">
        <v>182</v>
      </c>
      <c r="E40" s="112">
        <v>2.1</v>
      </c>
      <c r="F40" s="111">
        <v>1.7</v>
      </c>
      <c r="G40" s="143">
        <v>2.2000000000000002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69</v>
      </c>
      <c r="D41" s="5" t="s">
        <v>182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69</v>
      </c>
      <c r="D42" s="5" t="s">
        <v>94</v>
      </c>
      <c r="E42" s="112">
        <v>2.1</v>
      </c>
      <c r="F42" s="111">
        <v>1.7</v>
      </c>
      <c r="G42" s="143">
        <v>2.2000000000000002</v>
      </c>
      <c r="H42" s="87">
        <v>2.2000000000000002</v>
      </c>
      <c r="I42" s="15">
        <v>1.7</v>
      </c>
      <c r="J42" s="110">
        <v>2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69</v>
      </c>
      <c r="D43" s="5" t="s">
        <v>66</v>
      </c>
      <c r="E43" s="88"/>
      <c r="F43" s="14"/>
      <c r="G43" s="143"/>
      <c r="H43" s="87"/>
      <c r="I43" s="15"/>
      <c r="J43" s="15"/>
      <c r="K43" s="109"/>
      <c r="L43" s="2"/>
    </row>
    <row r="44" spans="1:12" ht="12.6" customHeight="1">
      <c r="A44" s="160"/>
      <c r="B44" s="23" t="s">
        <v>49</v>
      </c>
      <c r="C44" s="24" t="s">
        <v>69</v>
      </c>
      <c r="D44" s="5" t="s">
        <v>90</v>
      </c>
      <c r="E44" s="88"/>
      <c r="F44" s="14"/>
      <c r="G44" s="143"/>
      <c r="H44" s="87"/>
      <c r="I44" s="15"/>
      <c r="J44" s="15"/>
      <c r="K44" s="109"/>
      <c r="L44" s="2"/>
    </row>
    <row r="45" spans="1:12" ht="12.6" customHeight="1">
      <c r="A45" s="161"/>
      <c r="B45" s="29" t="s">
        <v>91</v>
      </c>
      <c r="C45" s="30" t="s">
        <v>69</v>
      </c>
      <c r="D45" s="131" t="s">
        <v>40</v>
      </c>
      <c r="E45" s="85"/>
      <c r="F45" s="16"/>
      <c r="G45" s="145"/>
      <c r="H45" s="84"/>
      <c r="I45" s="41"/>
      <c r="J45" s="41"/>
      <c r="K45" s="108"/>
      <c r="L45" s="2"/>
    </row>
    <row r="46" spans="1:12" ht="12.6" customHeight="1">
      <c r="A46" s="159" t="s">
        <v>30</v>
      </c>
      <c r="B46" s="20" t="s">
        <v>78</v>
      </c>
      <c r="C46" s="21" t="s">
        <v>72</v>
      </c>
      <c r="D46" s="31" t="s">
        <v>43</v>
      </c>
      <c r="E46" s="83">
        <v>8</v>
      </c>
      <c r="F46" s="82">
        <v>8.1</v>
      </c>
      <c r="G46" s="146">
        <v>8.1999999999999993</v>
      </c>
      <c r="H46" s="81">
        <v>8.1999999999999993</v>
      </c>
      <c r="I46" s="80">
        <v>8</v>
      </c>
      <c r="J46" s="80">
        <v>8.1</v>
      </c>
      <c r="K46" s="79">
        <f>3-(COUNTIF(E46:G46,"&lt;=8.5")-COUNTIF(E46:G46,"&lt;6.5"))</f>
        <v>0</v>
      </c>
      <c r="L46" s="2"/>
    </row>
    <row r="47" spans="1:12" ht="12.6" customHeight="1">
      <c r="A47" s="160"/>
      <c r="B47" s="23" t="s">
        <v>74</v>
      </c>
      <c r="C47" s="24" t="s">
        <v>69</v>
      </c>
      <c r="D47" s="5" t="s">
        <v>70</v>
      </c>
      <c r="E47" s="75">
        <v>0.8</v>
      </c>
      <c r="F47" s="74">
        <v>0.9</v>
      </c>
      <c r="G47" s="136">
        <v>0.9</v>
      </c>
      <c r="H47" s="78">
        <v>0.9</v>
      </c>
      <c r="I47" s="77">
        <v>0.8</v>
      </c>
      <c r="J47" s="77">
        <v>0.9</v>
      </c>
      <c r="K47" s="67">
        <f>COUNTIF(E47:G47,"&gt;2")</f>
        <v>0</v>
      </c>
      <c r="L47" s="2"/>
    </row>
    <row r="48" spans="1:12" ht="12.6" customHeight="1">
      <c r="A48" s="160"/>
      <c r="B48" s="23" t="s">
        <v>75</v>
      </c>
      <c r="C48" s="24" t="s">
        <v>69</v>
      </c>
      <c r="D48" s="5" t="s">
        <v>72</v>
      </c>
      <c r="E48" s="75">
        <v>1.7</v>
      </c>
      <c r="F48" s="74">
        <v>2</v>
      </c>
      <c r="G48" s="136">
        <v>1.4</v>
      </c>
      <c r="H48" s="78">
        <v>2</v>
      </c>
      <c r="I48" s="77">
        <v>1.4</v>
      </c>
      <c r="J48" s="77">
        <v>1.7</v>
      </c>
      <c r="K48" s="67"/>
      <c r="L48" s="2"/>
    </row>
    <row r="49" spans="1:12" ht="12.6" customHeight="1">
      <c r="A49" s="160"/>
      <c r="B49" s="23" t="s">
        <v>76</v>
      </c>
      <c r="C49" s="24" t="s">
        <v>69</v>
      </c>
      <c r="D49" s="5" t="s">
        <v>181</v>
      </c>
      <c r="E49" s="56">
        <v>1</v>
      </c>
      <c r="F49" s="9">
        <v>2</v>
      </c>
      <c r="G49" s="140" t="s">
        <v>118</v>
      </c>
      <c r="H49" s="55">
        <v>2</v>
      </c>
      <c r="I49" s="48" t="s">
        <v>118</v>
      </c>
      <c r="J49" s="48">
        <v>1</v>
      </c>
      <c r="K49" s="67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69</v>
      </c>
      <c r="D50" s="5" t="s">
        <v>67</v>
      </c>
      <c r="E50" s="75">
        <v>11.1</v>
      </c>
      <c r="F50" s="74">
        <v>9.6</v>
      </c>
      <c r="G50" s="140">
        <v>11.5</v>
      </c>
      <c r="H50" s="55">
        <v>11.5</v>
      </c>
      <c r="I50" s="48">
        <v>9.6</v>
      </c>
      <c r="J50" s="48">
        <v>10.7</v>
      </c>
      <c r="K50" s="67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117</v>
      </c>
      <c r="D51" s="5" t="s">
        <v>44</v>
      </c>
      <c r="E51" s="56">
        <v>110</v>
      </c>
      <c r="F51" s="9">
        <v>1700</v>
      </c>
      <c r="G51" s="140">
        <v>110</v>
      </c>
      <c r="H51" s="55">
        <v>1700</v>
      </c>
      <c r="I51" s="48">
        <v>110</v>
      </c>
      <c r="J51" s="48">
        <v>640</v>
      </c>
      <c r="K51" s="67">
        <f>COUNTIF(E51:G51,"&gt;1000")</f>
        <v>1</v>
      </c>
      <c r="L51" s="2"/>
    </row>
    <row r="52" spans="1:12" ht="12.6" customHeight="1">
      <c r="A52" s="160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69</v>
      </c>
      <c r="D53" s="5" t="s">
        <v>72</v>
      </c>
      <c r="E53" s="75">
        <v>2.1</v>
      </c>
      <c r="F53" s="74">
        <v>1.8</v>
      </c>
      <c r="G53" s="140">
        <v>2.5</v>
      </c>
      <c r="H53" s="55">
        <v>2.5</v>
      </c>
      <c r="I53" s="48">
        <v>1.8</v>
      </c>
      <c r="J53" s="48">
        <v>2.1</v>
      </c>
      <c r="K53" s="67"/>
      <c r="L53" s="2"/>
    </row>
    <row r="54" spans="1:12" ht="12.6" customHeight="1">
      <c r="A54" s="160"/>
      <c r="B54" s="23" t="s">
        <v>29</v>
      </c>
      <c r="C54" s="24" t="s">
        <v>69</v>
      </c>
      <c r="D54" s="5" t="s">
        <v>72</v>
      </c>
      <c r="E54" s="70">
        <v>0.02</v>
      </c>
      <c r="F54" s="69">
        <v>2.5999999999999999E-2</v>
      </c>
      <c r="G54" s="150">
        <v>4.1000000000000002E-2</v>
      </c>
      <c r="H54" s="105">
        <v>4.1000000000000002E-2</v>
      </c>
      <c r="I54" s="68">
        <v>0.02</v>
      </c>
      <c r="J54" s="68">
        <v>2.8999999999999998E-2</v>
      </c>
      <c r="K54" s="67"/>
      <c r="L54" s="2"/>
    </row>
    <row r="55" spans="1:12" ht="12.6" customHeight="1">
      <c r="A55" s="160"/>
      <c r="B55" s="23" t="s">
        <v>73</v>
      </c>
      <c r="C55" s="24" t="s">
        <v>69</v>
      </c>
      <c r="D55" s="5" t="s">
        <v>104</v>
      </c>
      <c r="E55" s="56"/>
      <c r="F55" s="9"/>
      <c r="G55" s="140"/>
      <c r="H55" s="55"/>
      <c r="I55" s="48"/>
      <c r="J55" s="48"/>
      <c r="K55" s="108"/>
      <c r="L55" s="2"/>
    </row>
    <row r="56" spans="1:12" ht="12.6" customHeight="1">
      <c r="A56" s="159" t="s">
        <v>36</v>
      </c>
      <c r="B56" s="20" t="s">
        <v>31</v>
      </c>
      <c r="C56" s="21" t="s">
        <v>108</v>
      </c>
      <c r="D56" s="22" t="s">
        <v>72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0"/>
      <c r="B57" s="23" t="s">
        <v>180</v>
      </c>
      <c r="C57" s="24" t="s">
        <v>69</v>
      </c>
      <c r="D57" s="5" t="s">
        <v>72</v>
      </c>
      <c r="E57" s="63"/>
      <c r="F57" s="6"/>
      <c r="G57" s="139"/>
      <c r="H57" s="62"/>
      <c r="I57" s="10"/>
      <c r="J57" s="10"/>
      <c r="K57" s="17"/>
      <c r="L57" s="2"/>
    </row>
    <row r="58" spans="1:12" ht="12.6" customHeight="1">
      <c r="A58" s="160"/>
      <c r="B58" s="23" t="s">
        <v>32</v>
      </c>
      <c r="C58" s="24" t="s">
        <v>69</v>
      </c>
      <c r="D58" s="5" t="s">
        <v>72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0"/>
      <c r="B59" s="23" t="s">
        <v>33</v>
      </c>
      <c r="C59" s="24" t="s">
        <v>69</v>
      </c>
      <c r="D59" s="5" t="s">
        <v>72</v>
      </c>
      <c r="E59" s="63"/>
      <c r="F59" s="6"/>
      <c r="G59" s="139"/>
      <c r="H59" s="62"/>
      <c r="I59" s="10"/>
      <c r="J59" s="10"/>
      <c r="K59" s="17"/>
      <c r="L59" s="2"/>
    </row>
    <row r="60" spans="1:12" ht="12.6" customHeight="1">
      <c r="A60" s="160"/>
      <c r="B60" s="23" t="s">
        <v>113</v>
      </c>
      <c r="C60" s="24" t="s">
        <v>69</v>
      </c>
      <c r="D60" s="5" t="s">
        <v>72</v>
      </c>
      <c r="E60" s="63"/>
      <c r="F60" s="6"/>
      <c r="G60" s="139"/>
      <c r="H60" s="62"/>
      <c r="I60" s="10"/>
      <c r="J60" s="10"/>
      <c r="K60" s="17"/>
      <c r="L60" s="2"/>
    </row>
    <row r="61" spans="1:12" ht="12.6" customHeight="1">
      <c r="A61" s="161"/>
      <c r="B61" s="25" t="s">
        <v>112</v>
      </c>
      <c r="C61" s="26" t="s">
        <v>69</v>
      </c>
      <c r="D61" s="27" t="s">
        <v>72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108</v>
      </c>
      <c r="D62" s="35" t="s">
        <v>72</v>
      </c>
      <c r="E62" s="88" t="s">
        <v>110</v>
      </c>
      <c r="F62" s="14" t="s">
        <v>110</v>
      </c>
      <c r="G62" s="147" t="s">
        <v>110</v>
      </c>
      <c r="H62" s="57" t="s">
        <v>110</v>
      </c>
      <c r="I62" s="50" t="s">
        <v>110</v>
      </c>
      <c r="J62" s="50" t="s">
        <v>110</v>
      </c>
      <c r="K62" s="45"/>
      <c r="L62" s="2"/>
    </row>
    <row r="63" spans="1:12" ht="12.6" customHeight="1">
      <c r="A63" s="163"/>
      <c r="B63" s="23" t="s">
        <v>56</v>
      </c>
      <c r="C63" s="24" t="s">
        <v>108</v>
      </c>
      <c r="D63" s="5" t="s">
        <v>72</v>
      </c>
      <c r="E63" s="70">
        <v>0.02</v>
      </c>
      <c r="F63" s="69">
        <v>1.9E-2</v>
      </c>
      <c r="G63" s="140">
        <v>2.4E-2</v>
      </c>
      <c r="H63" s="105">
        <v>2.4E-2</v>
      </c>
      <c r="I63" s="48">
        <v>1.9E-2</v>
      </c>
      <c r="J63" s="48">
        <v>2.1000000000000001E-2</v>
      </c>
      <c r="K63" s="49"/>
      <c r="L63" s="2"/>
    </row>
    <row r="64" spans="1:12" ht="12.6" customHeight="1" thickBot="1">
      <c r="A64" s="164"/>
      <c r="B64" s="36" t="s">
        <v>35</v>
      </c>
      <c r="C64" s="37" t="s">
        <v>69</v>
      </c>
      <c r="D64" s="38" t="s">
        <v>72</v>
      </c>
      <c r="E64" s="54"/>
      <c r="F64" s="18"/>
      <c r="G64" s="148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105</v>
      </c>
      <c r="B65" s="4"/>
    </row>
    <row r="66" spans="1:2">
      <c r="A66" s="51" t="s">
        <v>179</v>
      </c>
    </row>
    <row r="67" spans="1:2">
      <c r="A67" s="51" t="s">
        <v>101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201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177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0.51041666666666663</v>
      </c>
      <c r="F5" s="101">
        <v>0.49652777777777773</v>
      </c>
      <c r="G5" s="134">
        <v>0.47916666666666669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143</v>
      </c>
      <c r="D6" s="22" t="s">
        <v>143</v>
      </c>
      <c r="E6" s="65" t="s">
        <v>253</v>
      </c>
      <c r="F6" s="7" t="s">
        <v>253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141</v>
      </c>
      <c r="D7" s="5" t="s">
        <v>139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140</v>
      </c>
      <c r="D8" s="5" t="s">
        <v>139</v>
      </c>
      <c r="E8" s="100">
        <v>0.54</v>
      </c>
      <c r="F8" s="99">
        <v>0.42</v>
      </c>
      <c r="G8" s="137">
        <v>0.31</v>
      </c>
      <c r="H8" s="98">
        <v>0.54</v>
      </c>
      <c r="I8" s="97">
        <v>0.31</v>
      </c>
      <c r="J8" s="97">
        <v>0.42299999999999999</v>
      </c>
      <c r="K8" s="17"/>
      <c r="L8" s="2"/>
    </row>
    <row r="9" spans="1:12" ht="12.6" customHeight="1">
      <c r="A9" s="160"/>
      <c r="B9" s="23" t="s">
        <v>3</v>
      </c>
      <c r="C9" s="24" t="s">
        <v>140</v>
      </c>
      <c r="D9" s="5" t="s">
        <v>139</v>
      </c>
      <c r="E9" s="100">
        <v>0.05</v>
      </c>
      <c r="F9" s="99">
        <v>7.5999999999999998E-2</v>
      </c>
      <c r="G9" s="137">
        <v>0.05</v>
      </c>
      <c r="H9" s="98">
        <v>7.5999999999999998E-2</v>
      </c>
      <c r="I9" s="97">
        <v>0.05</v>
      </c>
      <c r="J9" s="97">
        <v>5.8999999999999997E-2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139</v>
      </c>
      <c r="E10" s="96">
        <v>0.12</v>
      </c>
      <c r="F10" s="95">
        <v>0.41</v>
      </c>
      <c r="G10" s="138">
        <v>0.16</v>
      </c>
      <c r="H10" s="115">
        <v>0.41</v>
      </c>
      <c r="I10" s="94">
        <v>0.12</v>
      </c>
      <c r="J10" s="94">
        <v>0.23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139</v>
      </c>
      <c r="E11" s="73">
        <v>0.27</v>
      </c>
      <c r="F11" s="72">
        <v>0.47</v>
      </c>
      <c r="G11" s="140">
        <v>0.13</v>
      </c>
      <c r="H11" s="119">
        <v>0.47</v>
      </c>
      <c r="I11" s="71">
        <v>0.13</v>
      </c>
      <c r="J11" s="71">
        <v>0.28999999999999998</v>
      </c>
      <c r="K11" s="49"/>
      <c r="L11" s="2"/>
    </row>
    <row r="12" spans="1:12" ht="12.6" customHeight="1">
      <c r="A12" s="160"/>
      <c r="B12" s="23" t="s">
        <v>6</v>
      </c>
      <c r="C12" s="24" t="s">
        <v>138</v>
      </c>
      <c r="D12" s="5" t="s">
        <v>137</v>
      </c>
      <c r="E12" s="75">
        <v>26.8</v>
      </c>
      <c r="F12" s="74">
        <v>31.5</v>
      </c>
      <c r="G12" s="136">
        <v>18</v>
      </c>
      <c r="H12" s="78">
        <v>31.5</v>
      </c>
      <c r="I12" s="77">
        <v>18</v>
      </c>
      <c r="J12" s="77">
        <v>25.4</v>
      </c>
      <c r="K12" s="49"/>
      <c r="L12" s="2"/>
    </row>
    <row r="13" spans="1:12" ht="12.6" customHeight="1">
      <c r="A13" s="160"/>
      <c r="B13" s="23" t="s">
        <v>7</v>
      </c>
      <c r="C13" s="24" t="s">
        <v>138</v>
      </c>
      <c r="D13" s="5" t="s">
        <v>137</v>
      </c>
      <c r="E13" s="75">
        <v>21.5</v>
      </c>
      <c r="F13" s="74">
        <v>27</v>
      </c>
      <c r="G13" s="136">
        <v>15.5</v>
      </c>
      <c r="H13" s="78">
        <v>27</v>
      </c>
      <c r="I13" s="77">
        <v>15.5</v>
      </c>
      <c r="J13" s="77">
        <v>21.3</v>
      </c>
      <c r="K13" s="49"/>
      <c r="L13" s="2"/>
    </row>
    <row r="14" spans="1:12" ht="12.6" customHeight="1">
      <c r="A14" s="160"/>
      <c r="B14" s="23" t="s">
        <v>8</v>
      </c>
      <c r="C14" s="24" t="s">
        <v>137</v>
      </c>
      <c r="D14" s="5" t="s">
        <v>137</v>
      </c>
      <c r="E14" s="63" t="s">
        <v>136</v>
      </c>
      <c r="F14" s="6" t="s">
        <v>136</v>
      </c>
      <c r="G14" s="139" t="s">
        <v>136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132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0"/>
      <c r="B16" s="23" t="s">
        <v>10</v>
      </c>
      <c r="C16" s="24" t="s">
        <v>132</v>
      </c>
      <c r="D16" s="5" t="s">
        <v>132</v>
      </c>
      <c r="E16" s="63" t="s">
        <v>134</v>
      </c>
      <c r="F16" s="6" t="s">
        <v>134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132</v>
      </c>
      <c r="D17" s="27" t="s">
        <v>132</v>
      </c>
      <c r="E17" s="61" t="s">
        <v>131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130</v>
      </c>
      <c r="C18" s="21" t="s">
        <v>127</v>
      </c>
      <c r="D18" s="22" t="s">
        <v>65</v>
      </c>
      <c r="E18" s="93"/>
      <c r="F18" s="13"/>
      <c r="G18" s="142"/>
      <c r="H18" s="92"/>
      <c r="I18" s="40"/>
      <c r="J18" s="40"/>
      <c r="K18" s="113"/>
      <c r="L18" s="2"/>
    </row>
    <row r="19" spans="1:12" ht="12.6" customHeight="1">
      <c r="A19" s="160"/>
      <c r="B19" s="23" t="s">
        <v>46</v>
      </c>
      <c r="C19" s="24" t="s">
        <v>127</v>
      </c>
      <c r="D19" s="28" t="s">
        <v>39</v>
      </c>
      <c r="E19" s="88"/>
      <c r="F19" s="14"/>
      <c r="G19" s="143"/>
      <c r="H19" s="87"/>
      <c r="I19" s="15"/>
      <c r="J19" s="15"/>
      <c r="K19" s="109"/>
      <c r="L19" s="2"/>
    </row>
    <row r="20" spans="1:12" ht="12.6" customHeight="1">
      <c r="A20" s="160"/>
      <c r="B20" s="23" t="s">
        <v>129</v>
      </c>
      <c r="C20" s="24" t="s">
        <v>127</v>
      </c>
      <c r="D20" s="5" t="s">
        <v>38</v>
      </c>
      <c r="E20" s="88"/>
      <c r="F20" s="14"/>
      <c r="G20" s="143"/>
      <c r="H20" s="87"/>
      <c r="I20" s="15"/>
      <c r="J20" s="15"/>
      <c r="K20" s="109"/>
      <c r="L20" s="2"/>
    </row>
    <row r="21" spans="1:12" ht="12.6" customHeight="1">
      <c r="A21" s="160"/>
      <c r="B21" s="23" t="s">
        <v>128</v>
      </c>
      <c r="C21" s="24" t="s">
        <v>127</v>
      </c>
      <c r="D21" s="5" t="s">
        <v>40</v>
      </c>
      <c r="E21" s="88"/>
      <c r="F21" s="14"/>
      <c r="G21" s="143"/>
      <c r="H21" s="87"/>
      <c r="I21" s="15"/>
      <c r="J21" s="15"/>
      <c r="K21" s="109"/>
      <c r="L21" s="2"/>
    </row>
    <row r="22" spans="1:12" ht="12.6" customHeight="1">
      <c r="A22" s="160"/>
      <c r="B22" s="23" t="s">
        <v>47</v>
      </c>
      <c r="C22" s="24" t="s">
        <v>194</v>
      </c>
      <c r="D22" s="5" t="s">
        <v>38</v>
      </c>
      <c r="E22" s="88"/>
      <c r="F22" s="14"/>
      <c r="G22" s="143"/>
      <c r="H22" s="87"/>
      <c r="I22" s="15"/>
      <c r="J22" s="15"/>
      <c r="K22" s="109"/>
      <c r="L22" s="2"/>
    </row>
    <row r="23" spans="1:12" ht="12.6" customHeight="1">
      <c r="A23" s="160"/>
      <c r="B23" s="23" t="s">
        <v>200</v>
      </c>
      <c r="C23" s="24" t="s">
        <v>69</v>
      </c>
      <c r="D23" s="5" t="s">
        <v>61</v>
      </c>
      <c r="E23" s="88"/>
      <c r="F23" s="14"/>
      <c r="G23" s="143"/>
      <c r="H23" s="87"/>
      <c r="I23" s="15"/>
      <c r="J23" s="15"/>
      <c r="K23" s="109"/>
      <c r="L23" s="2"/>
    </row>
    <row r="24" spans="1:12" ht="12.6" customHeight="1">
      <c r="A24" s="160"/>
      <c r="B24" s="23" t="s">
        <v>87</v>
      </c>
      <c r="C24" s="24" t="s">
        <v>194</v>
      </c>
      <c r="D24" s="28" t="s">
        <v>39</v>
      </c>
      <c r="E24" s="88"/>
      <c r="F24" s="14"/>
      <c r="G24" s="143"/>
      <c r="H24" s="87"/>
      <c r="I24" s="15"/>
      <c r="J24" s="15"/>
      <c r="K24" s="109"/>
      <c r="L24" s="2"/>
    </row>
    <row r="25" spans="1:12" ht="12.6" customHeight="1">
      <c r="A25" s="160"/>
      <c r="B25" s="23" t="s">
        <v>12</v>
      </c>
      <c r="C25" s="24" t="s">
        <v>194</v>
      </c>
      <c r="D25" s="5" t="s">
        <v>41</v>
      </c>
      <c r="E25" s="88"/>
      <c r="F25" s="14"/>
      <c r="G25" s="143"/>
      <c r="H25" s="87"/>
      <c r="I25" s="15"/>
      <c r="J25" s="15"/>
      <c r="K25" s="109"/>
      <c r="L25" s="2"/>
    </row>
    <row r="26" spans="1:12" ht="12.6" customHeight="1">
      <c r="A26" s="160"/>
      <c r="B26" s="23" t="s">
        <v>13</v>
      </c>
      <c r="C26" s="24" t="s">
        <v>194</v>
      </c>
      <c r="D26" s="5" t="s">
        <v>45</v>
      </c>
      <c r="E26" s="88"/>
      <c r="F26" s="14"/>
      <c r="G26" s="143"/>
      <c r="H26" s="87"/>
      <c r="I26" s="15"/>
      <c r="J26" s="15"/>
      <c r="K26" s="109"/>
      <c r="L26" s="2"/>
    </row>
    <row r="27" spans="1:12" ht="12.6" customHeight="1">
      <c r="A27" s="160"/>
      <c r="B27" s="23" t="s">
        <v>14</v>
      </c>
      <c r="C27" s="24" t="s">
        <v>69</v>
      </c>
      <c r="D27" s="5" t="s">
        <v>62</v>
      </c>
      <c r="E27" s="88"/>
      <c r="F27" s="14"/>
      <c r="G27" s="143"/>
      <c r="H27" s="87"/>
      <c r="I27" s="15"/>
      <c r="J27" s="15"/>
      <c r="K27" s="109"/>
      <c r="L27" s="2"/>
    </row>
    <row r="28" spans="1:12" ht="12.6" customHeight="1">
      <c r="A28" s="160"/>
      <c r="B28" s="23" t="s">
        <v>15</v>
      </c>
      <c r="C28" s="24" t="s">
        <v>194</v>
      </c>
      <c r="D28" s="5" t="s">
        <v>58</v>
      </c>
      <c r="E28" s="88"/>
      <c r="F28" s="14"/>
      <c r="G28" s="143"/>
      <c r="H28" s="87"/>
      <c r="I28" s="15"/>
      <c r="J28" s="15"/>
      <c r="K28" s="109"/>
      <c r="L28" s="2"/>
    </row>
    <row r="29" spans="1:12" ht="12.6" customHeight="1">
      <c r="A29" s="160"/>
      <c r="B29" s="23" t="s">
        <v>88</v>
      </c>
      <c r="C29" s="24" t="s">
        <v>194</v>
      </c>
      <c r="D29" s="5" t="s">
        <v>42</v>
      </c>
      <c r="E29" s="88"/>
      <c r="F29" s="14"/>
      <c r="G29" s="143"/>
      <c r="H29" s="87"/>
      <c r="I29" s="15"/>
      <c r="J29" s="15"/>
      <c r="K29" s="109"/>
      <c r="L29" s="2"/>
    </row>
    <row r="30" spans="1:12" ht="12.6" customHeight="1">
      <c r="A30" s="160"/>
      <c r="B30" s="23" t="s">
        <v>16</v>
      </c>
      <c r="C30" s="24" t="s">
        <v>69</v>
      </c>
      <c r="D30" s="5" t="s">
        <v>60</v>
      </c>
      <c r="E30" s="88"/>
      <c r="F30" s="14"/>
      <c r="G30" s="143"/>
      <c r="H30" s="87"/>
      <c r="I30" s="15"/>
      <c r="J30" s="15"/>
      <c r="K30" s="109"/>
      <c r="L30" s="2"/>
    </row>
    <row r="31" spans="1:12" ht="12.6" customHeight="1">
      <c r="A31" s="160"/>
      <c r="B31" s="23" t="s">
        <v>17</v>
      </c>
      <c r="C31" s="24" t="s">
        <v>69</v>
      </c>
      <c r="D31" s="5" t="s">
        <v>63</v>
      </c>
      <c r="E31" s="88"/>
      <c r="F31" s="14"/>
      <c r="G31" s="143"/>
      <c r="H31" s="87"/>
      <c r="I31" s="15"/>
      <c r="J31" s="15"/>
      <c r="K31" s="109"/>
      <c r="L31" s="2"/>
    </row>
    <row r="32" spans="1:12" ht="12.6" customHeight="1">
      <c r="A32" s="160"/>
      <c r="B32" s="23" t="s">
        <v>18</v>
      </c>
      <c r="C32" s="24" t="s">
        <v>69</v>
      </c>
      <c r="D32" s="5" t="s">
        <v>38</v>
      </c>
      <c r="E32" s="88"/>
      <c r="F32" s="14"/>
      <c r="G32" s="143"/>
      <c r="H32" s="87"/>
      <c r="I32" s="15"/>
      <c r="J32" s="15"/>
      <c r="K32" s="109"/>
      <c r="L32" s="2"/>
    </row>
    <row r="33" spans="1:12" ht="12.6" customHeight="1">
      <c r="A33" s="160"/>
      <c r="B33" s="23" t="s">
        <v>19</v>
      </c>
      <c r="C33" s="24" t="s">
        <v>69</v>
      </c>
      <c r="D33" s="5" t="s">
        <v>38</v>
      </c>
      <c r="E33" s="88"/>
      <c r="F33" s="14"/>
      <c r="G33" s="143"/>
      <c r="H33" s="87"/>
      <c r="I33" s="15"/>
      <c r="J33" s="15"/>
      <c r="K33" s="109"/>
      <c r="L33" s="2"/>
    </row>
    <row r="34" spans="1:12" ht="12.6" customHeight="1">
      <c r="A34" s="160"/>
      <c r="B34" s="23" t="s">
        <v>20</v>
      </c>
      <c r="C34" s="24" t="s">
        <v>69</v>
      </c>
      <c r="D34" s="5" t="s">
        <v>64</v>
      </c>
      <c r="E34" s="88"/>
      <c r="F34" s="14"/>
      <c r="G34" s="143"/>
      <c r="H34" s="87"/>
      <c r="I34" s="15"/>
      <c r="J34" s="15"/>
      <c r="K34" s="109"/>
      <c r="L34" s="2"/>
    </row>
    <row r="35" spans="1:12" ht="12.6" customHeight="1">
      <c r="A35" s="160"/>
      <c r="B35" s="23" t="s">
        <v>21</v>
      </c>
      <c r="C35" s="24" t="s">
        <v>69</v>
      </c>
      <c r="D35" s="5" t="s">
        <v>63</v>
      </c>
      <c r="E35" s="88"/>
      <c r="F35" s="14"/>
      <c r="G35" s="143"/>
      <c r="H35" s="87"/>
      <c r="I35" s="15"/>
      <c r="J35" s="15"/>
      <c r="K35" s="109"/>
      <c r="L35" s="2"/>
    </row>
    <row r="36" spans="1:12" ht="12.6" customHeight="1">
      <c r="A36" s="160"/>
      <c r="B36" s="23" t="s">
        <v>22</v>
      </c>
      <c r="C36" s="24" t="s">
        <v>69</v>
      </c>
      <c r="D36" s="5" t="s">
        <v>65</v>
      </c>
      <c r="E36" s="88"/>
      <c r="F36" s="14"/>
      <c r="G36" s="143"/>
      <c r="H36" s="87"/>
      <c r="I36" s="15"/>
      <c r="J36" s="15"/>
      <c r="K36" s="109"/>
      <c r="L36" s="2"/>
    </row>
    <row r="37" spans="1:12" ht="12.6" customHeight="1">
      <c r="A37" s="160"/>
      <c r="B37" s="23" t="s">
        <v>23</v>
      </c>
      <c r="C37" s="24" t="s">
        <v>69</v>
      </c>
      <c r="D37" s="5" t="s">
        <v>41</v>
      </c>
      <c r="E37" s="88"/>
      <c r="F37" s="14"/>
      <c r="G37" s="143"/>
      <c r="H37" s="87"/>
      <c r="I37" s="15"/>
      <c r="J37" s="15"/>
      <c r="K37" s="109"/>
      <c r="L37" s="2"/>
    </row>
    <row r="38" spans="1:12" ht="12.6" customHeight="1">
      <c r="A38" s="160"/>
      <c r="B38" s="23" t="s">
        <v>24</v>
      </c>
      <c r="C38" s="24" t="s">
        <v>69</v>
      </c>
      <c r="D38" s="5" t="s">
        <v>38</v>
      </c>
      <c r="E38" s="88"/>
      <c r="F38" s="14"/>
      <c r="G38" s="143"/>
      <c r="H38" s="87"/>
      <c r="I38" s="15"/>
      <c r="J38" s="15"/>
      <c r="K38" s="109"/>
      <c r="L38" s="2"/>
    </row>
    <row r="39" spans="1:12" ht="12.6" customHeight="1">
      <c r="A39" s="160"/>
      <c r="B39" s="23" t="s">
        <v>89</v>
      </c>
      <c r="C39" s="24" t="s">
        <v>69</v>
      </c>
      <c r="D39" s="5" t="s">
        <v>38</v>
      </c>
      <c r="E39" s="88"/>
      <c r="F39" s="14"/>
      <c r="G39" s="143"/>
      <c r="H39" s="87"/>
      <c r="I39" s="15"/>
      <c r="J39" s="15"/>
      <c r="K39" s="109"/>
      <c r="L39" s="2"/>
    </row>
    <row r="40" spans="1:12" ht="12.6" customHeight="1">
      <c r="A40" s="160"/>
      <c r="B40" s="23" t="s">
        <v>92</v>
      </c>
      <c r="C40" s="24" t="s">
        <v>194</v>
      </c>
      <c r="D40" s="5" t="s">
        <v>72</v>
      </c>
      <c r="E40" s="112">
        <v>2.5</v>
      </c>
      <c r="F40" s="111">
        <v>1.3</v>
      </c>
      <c r="G40" s="143">
        <v>2.4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69</v>
      </c>
      <c r="D41" s="5" t="s">
        <v>195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69</v>
      </c>
      <c r="D42" s="5" t="s">
        <v>94</v>
      </c>
      <c r="E42" s="112">
        <v>2.5</v>
      </c>
      <c r="F42" s="111">
        <v>1.3</v>
      </c>
      <c r="G42" s="143">
        <v>2.4</v>
      </c>
      <c r="H42" s="87">
        <v>2.5</v>
      </c>
      <c r="I42" s="110">
        <v>1.3</v>
      </c>
      <c r="J42" s="110">
        <v>2.1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194</v>
      </c>
      <c r="D43" s="5" t="s">
        <v>66</v>
      </c>
      <c r="E43" s="88"/>
      <c r="F43" s="14"/>
      <c r="G43" s="143"/>
      <c r="H43" s="87"/>
      <c r="I43" s="15"/>
      <c r="J43" s="15"/>
      <c r="K43" s="109"/>
      <c r="L43" s="2"/>
    </row>
    <row r="44" spans="1:12" ht="12.6" customHeight="1">
      <c r="A44" s="160"/>
      <c r="B44" s="23" t="s">
        <v>49</v>
      </c>
      <c r="C44" s="24" t="s">
        <v>69</v>
      </c>
      <c r="D44" s="5" t="s">
        <v>90</v>
      </c>
      <c r="E44" s="88"/>
      <c r="F44" s="14"/>
      <c r="G44" s="143"/>
      <c r="H44" s="87"/>
      <c r="I44" s="15"/>
      <c r="J44" s="15"/>
      <c r="K44" s="109"/>
      <c r="L44" s="2"/>
    </row>
    <row r="45" spans="1:12" ht="12.6" customHeight="1">
      <c r="A45" s="161"/>
      <c r="B45" s="29" t="s">
        <v>199</v>
      </c>
      <c r="C45" s="30" t="s">
        <v>69</v>
      </c>
      <c r="D45" s="131" t="s">
        <v>40</v>
      </c>
      <c r="E45" s="85"/>
      <c r="F45" s="16"/>
      <c r="G45" s="145"/>
      <c r="H45" s="84"/>
      <c r="I45" s="41"/>
      <c r="J45" s="41"/>
      <c r="K45" s="108"/>
      <c r="L45" s="2"/>
    </row>
    <row r="46" spans="1:12" ht="12.6" customHeight="1">
      <c r="A46" s="159" t="s">
        <v>30</v>
      </c>
      <c r="B46" s="20" t="s">
        <v>78</v>
      </c>
      <c r="C46" s="21" t="s">
        <v>72</v>
      </c>
      <c r="D46" s="31" t="s">
        <v>43</v>
      </c>
      <c r="E46" s="83">
        <v>7.7</v>
      </c>
      <c r="F46" s="82">
        <v>7.9</v>
      </c>
      <c r="G46" s="146">
        <v>7.9</v>
      </c>
      <c r="H46" s="81">
        <v>7.9</v>
      </c>
      <c r="I46" s="80">
        <v>7.7</v>
      </c>
      <c r="J46" s="80">
        <v>7.8</v>
      </c>
      <c r="K46" s="79">
        <f>3-(COUNTIF(E46:G46,"&lt;=8.5")-COUNTIF(E46:G46,"&lt;6.5"))</f>
        <v>0</v>
      </c>
      <c r="L46" s="2"/>
    </row>
    <row r="47" spans="1:12" ht="12.6" customHeight="1">
      <c r="A47" s="160"/>
      <c r="B47" s="23" t="s">
        <v>198</v>
      </c>
      <c r="C47" s="24" t="s">
        <v>69</v>
      </c>
      <c r="D47" s="5" t="s">
        <v>70</v>
      </c>
      <c r="E47" s="75">
        <v>0.7</v>
      </c>
      <c r="F47" s="74">
        <v>0.8</v>
      </c>
      <c r="G47" s="136">
        <v>0.4</v>
      </c>
      <c r="H47" s="78">
        <v>0.8</v>
      </c>
      <c r="I47" s="77">
        <v>0.4</v>
      </c>
      <c r="J47" s="77">
        <v>0.6</v>
      </c>
      <c r="K47" s="67">
        <f>COUNTIF(E47:G47,"&gt;2")</f>
        <v>0</v>
      </c>
      <c r="L47" s="2"/>
    </row>
    <row r="48" spans="1:12" ht="12.6" customHeight="1">
      <c r="A48" s="160"/>
      <c r="B48" s="23" t="s">
        <v>75</v>
      </c>
      <c r="C48" s="24" t="s">
        <v>69</v>
      </c>
      <c r="D48" s="5" t="s">
        <v>72</v>
      </c>
      <c r="E48" s="75">
        <v>1.6</v>
      </c>
      <c r="F48" s="74">
        <v>1.9</v>
      </c>
      <c r="G48" s="136">
        <v>1.3</v>
      </c>
      <c r="H48" s="78">
        <v>1.9</v>
      </c>
      <c r="I48" s="77">
        <v>1.3</v>
      </c>
      <c r="J48" s="77">
        <v>1.5999999999999999</v>
      </c>
      <c r="K48" s="67"/>
      <c r="L48" s="2"/>
    </row>
    <row r="49" spans="1:12" ht="12.6" customHeight="1">
      <c r="A49" s="160"/>
      <c r="B49" s="23" t="s">
        <v>76</v>
      </c>
      <c r="C49" s="24" t="s">
        <v>69</v>
      </c>
      <c r="D49" s="5" t="s">
        <v>197</v>
      </c>
      <c r="E49" s="56">
        <v>1</v>
      </c>
      <c r="F49" s="9" t="s">
        <v>118</v>
      </c>
      <c r="G49" s="140" t="s">
        <v>118</v>
      </c>
      <c r="H49" s="55">
        <v>1</v>
      </c>
      <c r="I49" s="48" t="s">
        <v>118</v>
      </c>
      <c r="J49" s="76">
        <v>1</v>
      </c>
      <c r="K49" s="67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69</v>
      </c>
      <c r="D50" s="5" t="s">
        <v>67</v>
      </c>
      <c r="E50" s="75">
        <v>10.5</v>
      </c>
      <c r="F50" s="74">
        <v>9.4</v>
      </c>
      <c r="G50" s="140">
        <v>11.9</v>
      </c>
      <c r="H50" s="55">
        <v>11.9</v>
      </c>
      <c r="I50" s="48">
        <v>9.4</v>
      </c>
      <c r="J50" s="48">
        <v>10.6</v>
      </c>
      <c r="K50" s="67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196</v>
      </c>
      <c r="D51" s="5" t="s">
        <v>44</v>
      </c>
      <c r="E51" s="56">
        <v>170</v>
      </c>
      <c r="F51" s="9">
        <v>460</v>
      </c>
      <c r="G51" s="140">
        <v>45</v>
      </c>
      <c r="H51" s="55">
        <v>460</v>
      </c>
      <c r="I51" s="48">
        <v>45</v>
      </c>
      <c r="J51" s="48">
        <v>230</v>
      </c>
      <c r="K51" s="67">
        <f>COUNTIF(E51:G51,"&gt;1000")</f>
        <v>0</v>
      </c>
      <c r="L51" s="2"/>
    </row>
    <row r="52" spans="1:12" ht="12.6" customHeight="1">
      <c r="A52" s="160"/>
      <c r="B52" s="23" t="s">
        <v>59</v>
      </c>
      <c r="C52" s="24" t="s">
        <v>194</v>
      </c>
      <c r="D52" s="5" t="s">
        <v>72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69</v>
      </c>
      <c r="D53" s="5" t="s">
        <v>72</v>
      </c>
      <c r="E53" s="75">
        <v>2.7</v>
      </c>
      <c r="F53" s="74">
        <v>1.4</v>
      </c>
      <c r="G53" s="140">
        <v>2.7</v>
      </c>
      <c r="H53" s="55">
        <v>2.7</v>
      </c>
      <c r="I53" s="48">
        <v>1.4</v>
      </c>
      <c r="J53" s="48">
        <v>2.2999999999999998</v>
      </c>
      <c r="K53" s="67"/>
      <c r="L53" s="2"/>
    </row>
    <row r="54" spans="1:12" ht="12.6" customHeight="1">
      <c r="A54" s="160"/>
      <c r="B54" s="23" t="s">
        <v>29</v>
      </c>
      <c r="C54" s="24" t="s">
        <v>69</v>
      </c>
      <c r="D54" s="5" t="s">
        <v>72</v>
      </c>
      <c r="E54" s="70">
        <v>2.1000000000000001E-2</v>
      </c>
      <c r="F54" s="69">
        <v>2.1000000000000001E-2</v>
      </c>
      <c r="G54" s="140">
        <v>2.5000000000000001E-2</v>
      </c>
      <c r="H54" s="55">
        <v>2.5000000000000001E-2</v>
      </c>
      <c r="I54" s="48">
        <v>2.1000000000000001E-2</v>
      </c>
      <c r="J54" s="68">
        <v>2.1999999999999999E-2</v>
      </c>
      <c r="K54" s="67"/>
      <c r="L54" s="2"/>
    </row>
    <row r="55" spans="1:12" ht="12.6" customHeight="1">
      <c r="A55" s="160"/>
      <c r="B55" s="23" t="s">
        <v>73</v>
      </c>
      <c r="C55" s="24" t="s">
        <v>69</v>
      </c>
      <c r="D55" s="5" t="s">
        <v>104</v>
      </c>
      <c r="E55" s="56"/>
      <c r="F55" s="9"/>
      <c r="G55" s="140"/>
      <c r="H55" s="55"/>
      <c r="I55" s="48"/>
      <c r="J55" s="48"/>
      <c r="K55" s="108"/>
      <c r="L55" s="2"/>
    </row>
    <row r="56" spans="1:12" ht="12.6" customHeight="1">
      <c r="A56" s="159" t="s">
        <v>36</v>
      </c>
      <c r="B56" s="20" t="s">
        <v>31</v>
      </c>
      <c r="C56" s="21" t="s">
        <v>69</v>
      </c>
      <c r="D56" s="22" t="s">
        <v>72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0"/>
      <c r="B57" s="23" t="s">
        <v>115</v>
      </c>
      <c r="C57" s="24" t="s">
        <v>194</v>
      </c>
      <c r="D57" s="5" t="s">
        <v>72</v>
      </c>
      <c r="E57" s="63"/>
      <c r="F57" s="6"/>
      <c r="G57" s="139"/>
      <c r="H57" s="62"/>
      <c r="I57" s="10"/>
      <c r="J57" s="10"/>
      <c r="K57" s="17"/>
      <c r="L57" s="2"/>
    </row>
    <row r="58" spans="1:12" ht="12.6" customHeight="1">
      <c r="A58" s="160"/>
      <c r="B58" s="23" t="s">
        <v>32</v>
      </c>
      <c r="C58" s="24" t="s">
        <v>69</v>
      </c>
      <c r="D58" s="5" t="s">
        <v>72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0"/>
      <c r="B59" s="23" t="s">
        <v>33</v>
      </c>
      <c r="C59" s="24" t="s">
        <v>69</v>
      </c>
      <c r="D59" s="5" t="s">
        <v>72</v>
      </c>
      <c r="E59" s="63"/>
      <c r="F59" s="6"/>
      <c r="G59" s="139"/>
      <c r="H59" s="62"/>
      <c r="I59" s="10"/>
      <c r="J59" s="10"/>
      <c r="K59" s="17"/>
      <c r="L59" s="2"/>
    </row>
    <row r="60" spans="1:12" ht="12.6" customHeight="1">
      <c r="A60" s="160"/>
      <c r="B60" s="23" t="s">
        <v>113</v>
      </c>
      <c r="C60" s="24" t="s">
        <v>69</v>
      </c>
      <c r="D60" s="5" t="s">
        <v>72</v>
      </c>
      <c r="E60" s="63"/>
      <c r="F60" s="6"/>
      <c r="G60" s="139"/>
      <c r="H60" s="62"/>
      <c r="I60" s="10"/>
      <c r="J60" s="10"/>
      <c r="K60" s="17"/>
      <c r="L60" s="2"/>
    </row>
    <row r="61" spans="1:12" ht="12.6" customHeight="1">
      <c r="A61" s="161"/>
      <c r="B61" s="25" t="s">
        <v>112</v>
      </c>
      <c r="C61" s="26" t="s">
        <v>69</v>
      </c>
      <c r="D61" s="27" t="s">
        <v>195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194</v>
      </c>
      <c r="D62" s="35" t="s">
        <v>72</v>
      </c>
      <c r="E62" s="59" t="s">
        <v>110</v>
      </c>
      <c r="F62" s="58" t="s">
        <v>110</v>
      </c>
      <c r="G62" s="147" t="s">
        <v>110</v>
      </c>
      <c r="H62" s="57" t="s">
        <v>110</v>
      </c>
      <c r="I62" s="50" t="s">
        <v>110</v>
      </c>
      <c r="J62" s="50" t="s">
        <v>110</v>
      </c>
      <c r="K62" s="45"/>
      <c r="L62" s="114"/>
    </row>
    <row r="63" spans="1:12" ht="12.6" customHeight="1">
      <c r="A63" s="163"/>
      <c r="B63" s="23" t="s">
        <v>56</v>
      </c>
      <c r="C63" s="24" t="s">
        <v>69</v>
      </c>
      <c r="D63" s="5" t="s">
        <v>72</v>
      </c>
      <c r="E63" s="70">
        <v>1.7000000000000001E-2</v>
      </c>
      <c r="F63" s="69">
        <v>8.9999999999999993E-3</v>
      </c>
      <c r="G63" s="140">
        <v>2.3E-2</v>
      </c>
      <c r="H63" s="55">
        <v>2.3E-2</v>
      </c>
      <c r="I63" s="48">
        <v>8.9999999999999993E-3</v>
      </c>
      <c r="J63" s="68">
        <v>1.6E-2</v>
      </c>
      <c r="K63" s="49"/>
      <c r="L63" s="2"/>
    </row>
    <row r="64" spans="1:12" ht="12.6" customHeight="1" thickBot="1">
      <c r="A64" s="164"/>
      <c r="B64" s="36" t="s">
        <v>35</v>
      </c>
      <c r="C64" s="37" t="s">
        <v>194</v>
      </c>
      <c r="D64" s="38" t="s">
        <v>72</v>
      </c>
      <c r="E64" s="54"/>
      <c r="F64" s="18"/>
      <c r="G64" s="148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103</v>
      </c>
      <c r="B65" s="4"/>
    </row>
    <row r="66" spans="1:2">
      <c r="A66" s="51" t="s">
        <v>102</v>
      </c>
    </row>
    <row r="67" spans="1:2">
      <c r="A67" s="51" t="s">
        <v>193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202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177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0.59375</v>
      </c>
      <c r="F5" s="101">
        <v>0.53472222222222221</v>
      </c>
      <c r="G5" s="134">
        <v>0.53472222222222221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143</v>
      </c>
      <c r="D6" s="22" t="s">
        <v>143</v>
      </c>
      <c r="E6" s="65" t="s">
        <v>142</v>
      </c>
      <c r="F6" s="7" t="s">
        <v>253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141</v>
      </c>
      <c r="D7" s="5" t="s">
        <v>139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140</v>
      </c>
      <c r="D8" s="5" t="s">
        <v>139</v>
      </c>
      <c r="E8" s="100">
        <v>0.48</v>
      </c>
      <c r="F8" s="99">
        <v>0.37</v>
      </c>
      <c r="G8" s="137">
        <v>0.35</v>
      </c>
      <c r="H8" s="98">
        <v>0.48</v>
      </c>
      <c r="I8" s="97">
        <v>0.35</v>
      </c>
      <c r="J8" s="97">
        <v>0.39999999999999997</v>
      </c>
      <c r="K8" s="17"/>
      <c r="L8" s="2"/>
    </row>
    <row r="9" spans="1:12" ht="12.6" customHeight="1">
      <c r="A9" s="160"/>
      <c r="B9" s="23" t="s">
        <v>3</v>
      </c>
      <c r="C9" s="24" t="s">
        <v>140</v>
      </c>
      <c r="D9" s="5" t="s">
        <v>139</v>
      </c>
      <c r="E9" s="100">
        <v>8.4000000000000005E-2</v>
      </c>
      <c r="F9" s="99">
        <v>0.06</v>
      </c>
      <c r="G9" s="137">
        <v>0.05</v>
      </c>
      <c r="H9" s="98">
        <v>8.4000000000000005E-2</v>
      </c>
      <c r="I9" s="97">
        <v>0.05</v>
      </c>
      <c r="J9" s="97">
        <v>6.5000000000000002E-2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139</v>
      </c>
      <c r="E10" s="96">
        <v>0.34</v>
      </c>
      <c r="F10" s="95">
        <v>0.64</v>
      </c>
      <c r="G10" s="138">
        <v>0.3</v>
      </c>
      <c r="H10" s="115">
        <v>0.64</v>
      </c>
      <c r="I10" s="94">
        <v>0.3</v>
      </c>
      <c r="J10" s="94">
        <v>0.43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139</v>
      </c>
      <c r="E11" s="73">
        <v>0.39</v>
      </c>
      <c r="F11" s="72">
        <v>0.63</v>
      </c>
      <c r="G11" s="151">
        <v>0.26</v>
      </c>
      <c r="H11" s="119">
        <v>0.63</v>
      </c>
      <c r="I11" s="71">
        <v>0.26</v>
      </c>
      <c r="J11" s="71">
        <v>0.43</v>
      </c>
      <c r="K11" s="49"/>
      <c r="L11" s="2"/>
    </row>
    <row r="12" spans="1:12" ht="12.6" customHeight="1">
      <c r="A12" s="160"/>
      <c r="B12" s="23" t="s">
        <v>6</v>
      </c>
      <c r="C12" s="24" t="s">
        <v>138</v>
      </c>
      <c r="D12" s="5" t="s">
        <v>137</v>
      </c>
      <c r="E12" s="75">
        <v>23.4</v>
      </c>
      <c r="F12" s="74">
        <v>36.5</v>
      </c>
      <c r="G12" s="136">
        <v>22</v>
      </c>
      <c r="H12" s="78">
        <v>36.5</v>
      </c>
      <c r="I12" s="77">
        <v>22</v>
      </c>
      <c r="J12" s="77">
        <v>27.3</v>
      </c>
      <c r="K12" s="49"/>
      <c r="L12" s="2"/>
    </row>
    <row r="13" spans="1:12" ht="12.6" customHeight="1">
      <c r="A13" s="160"/>
      <c r="B13" s="23" t="s">
        <v>7</v>
      </c>
      <c r="C13" s="24" t="s">
        <v>138</v>
      </c>
      <c r="D13" s="5" t="s">
        <v>137</v>
      </c>
      <c r="E13" s="75">
        <v>22</v>
      </c>
      <c r="F13" s="74">
        <v>28.6</v>
      </c>
      <c r="G13" s="136">
        <v>15.5</v>
      </c>
      <c r="H13" s="78">
        <v>28.6</v>
      </c>
      <c r="I13" s="77">
        <v>15.5</v>
      </c>
      <c r="J13" s="77">
        <v>22</v>
      </c>
      <c r="K13" s="49"/>
      <c r="L13" s="2"/>
    </row>
    <row r="14" spans="1:12" ht="12.6" customHeight="1">
      <c r="A14" s="160"/>
      <c r="B14" s="23" t="s">
        <v>8</v>
      </c>
      <c r="C14" s="24" t="s">
        <v>137</v>
      </c>
      <c r="D14" s="5" t="s">
        <v>137</v>
      </c>
      <c r="E14" s="63" t="s">
        <v>136</v>
      </c>
      <c r="F14" s="6" t="s">
        <v>136</v>
      </c>
      <c r="G14" s="139" t="s">
        <v>136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132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0"/>
      <c r="B16" s="23" t="s">
        <v>10</v>
      </c>
      <c r="C16" s="24" t="s">
        <v>132</v>
      </c>
      <c r="D16" s="5" t="s">
        <v>132</v>
      </c>
      <c r="E16" s="63" t="s">
        <v>134</v>
      </c>
      <c r="F16" s="6" t="s">
        <v>134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132</v>
      </c>
      <c r="D17" s="27" t="s">
        <v>132</v>
      </c>
      <c r="E17" s="61" t="s">
        <v>131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130</v>
      </c>
      <c r="C18" s="21" t="s">
        <v>127</v>
      </c>
      <c r="D18" s="22" t="s">
        <v>65</v>
      </c>
      <c r="E18" s="93"/>
      <c r="F18" s="13" t="s">
        <v>125</v>
      </c>
      <c r="G18" s="142"/>
      <c r="H18" s="92" t="s">
        <v>125</v>
      </c>
      <c r="I18" s="40" t="s">
        <v>125</v>
      </c>
      <c r="J18" s="40" t="s">
        <v>125</v>
      </c>
      <c r="K18" s="113">
        <f>COUNTIF(E18:G18,"&gt;0.003")</f>
        <v>0</v>
      </c>
      <c r="L18" s="2"/>
    </row>
    <row r="19" spans="1:12" ht="12.6" customHeight="1">
      <c r="A19" s="160"/>
      <c r="B19" s="23" t="s">
        <v>46</v>
      </c>
      <c r="C19" s="24" t="s">
        <v>127</v>
      </c>
      <c r="D19" s="28" t="s">
        <v>39</v>
      </c>
      <c r="E19" s="88"/>
      <c r="F19" s="14" t="s">
        <v>114</v>
      </c>
      <c r="G19" s="143"/>
      <c r="H19" s="87" t="s">
        <v>114</v>
      </c>
      <c r="I19" s="15" t="s">
        <v>114</v>
      </c>
      <c r="J19" s="15" t="s">
        <v>114</v>
      </c>
      <c r="K19" s="109">
        <f>COUNTIF(E19:G19,"&gt;0")</f>
        <v>0</v>
      </c>
      <c r="L19" s="2"/>
    </row>
    <row r="20" spans="1:12" ht="12.6" customHeight="1">
      <c r="A20" s="160"/>
      <c r="B20" s="23" t="s">
        <v>129</v>
      </c>
      <c r="C20" s="24" t="s">
        <v>127</v>
      </c>
      <c r="D20" s="5" t="s">
        <v>38</v>
      </c>
      <c r="E20" s="88"/>
      <c r="F20" s="14" t="s">
        <v>123</v>
      </c>
      <c r="G20" s="143"/>
      <c r="H20" s="87" t="s">
        <v>123</v>
      </c>
      <c r="I20" s="15" t="s">
        <v>123</v>
      </c>
      <c r="J20" s="15" t="s">
        <v>123</v>
      </c>
      <c r="K20" s="109">
        <f>COUNTIF(E20:G20,"&gt;0.01")</f>
        <v>0</v>
      </c>
      <c r="L20" s="2"/>
    </row>
    <row r="21" spans="1:12" ht="12.6" customHeight="1">
      <c r="A21" s="160"/>
      <c r="B21" s="23" t="s">
        <v>128</v>
      </c>
      <c r="C21" s="24" t="s">
        <v>127</v>
      </c>
      <c r="D21" s="5" t="s">
        <v>40</v>
      </c>
      <c r="E21" s="88"/>
      <c r="F21" s="14" t="s">
        <v>120</v>
      </c>
      <c r="G21" s="143"/>
      <c r="H21" s="87" t="s">
        <v>120</v>
      </c>
      <c r="I21" s="15" t="s">
        <v>120</v>
      </c>
      <c r="J21" s="15" t="s">
        <v>120</v>
      </c>
      <c r="K21" s="109">
        <f>COUNTIF(E21:G21,"&gt;0.05")</f>
        <v>0</v>
      </c>
      <c r="L21" s="2"/>
    </row>
    <row r="22" spans="1:12" ht="12.6" customHeight="1">
      <c r="A22" s="160"/>
      <c r="B22" s="23" t="s">
        <v>47</v>
      </c>
      <c r="C22" s="24" t="s">
        <v>69</v>
      </c>
      <c r="D22" s="5" t="s">
        <v>38</v>
      </c>
      <c r="E22" s="88"/>
      <c r="F22" s="14" t="s">
        <v>123</v>
      </c>
      <c r="G22" s="143"/>
      <c r="H22" s="87" t="s">
        <v>123</v>
      </c>
      <c r="I22" s="15" t="s">
        <v>123</v>
      </c>
      <c r="J22" s="15" t="s">
        <v>123</v>
      </c>
      <c r="K22" s="109">
        <f>COUNTIF(E22:G22,"&gt;0.01")</f>
        <v>0</v>
      </c>
      <c r="L22" s="2"/>
    </row>
    <row r="23" spans="1:12" ht="12.6" customHeight="1">
      <c r="A23" s="160"/>
      <c r="B23" s="23" t="s">
        <v>86</v>
      </c>
      <c r="C23" s="24" t="s">
        <v>69</v>
      </c>
      <c r="D23" s="5" t="s">
        <v>61</v>
      </c>
      <c r="E23" s="88"/>
      <c r="F23" s="14" t="s">
        <v>123</v>
      </c>
      <c r="G23" s="143"/>
      <c r="H23" s="87" t="s">
        <v>123</v>
      </c>
      <c r="I23" s="15" t="s">
        <v>123</v>
      </c>
      <c r="J23" s="15" t="s">
        <v>123</v>
      </c>
      <c r="K23" s="109">
        <f>COUNTIF(E23:G23,"&gt;0.0005")</f>
        <v>0</v>
      </c>
      <c r="L23" s="2"/>
    </row>
    <row r="24" spans="1:12" ht="12.6" customHeight="1">
      <c r="A24" s="160"/>
      <c r="B24" s="23" t="s">
        <v>87</v>
      </c>
      <c r="C24" s="24" t="s">
        <v>69</v>
      </c>
      <c r="D24" s="28" t="s">
        <v>39</v>
      </c>
      <c r="E24" s="88"/>
      <c r="F24" s="14" t="s">
        <v>123</v>
      </c>
      <c r="G24" s="143"/>
      <c r="H24" s="87" t="s">
        <v>123</v>
      </c>
      <c r="I24" s="15" t="s">
        <v>123</v>
      </c>
      <c r="J24" s="15" t="s">
        <v>123</v>
      </c>
      <c r="K24" s="109">
        <f>COUNTIF(E24:G24,"&gt;0")</f>
        <v>0</v>
      </c>
      <c r="L24" s="2"/>
    </row>
    <row r="25" spans="1:12" ht="12.6" customHeight="1">
      <c r="A25" s="160"/>
      <c r="B25" s="23" t="s">
        <v>12</v>
      </c>
      <c r="C25" s="24" t="s">
        <v>69</v>
      </c>
      <c r="D25" s="5" t="s">
        <v>41</v>
      </c>
      <c r="E25" s="88"/>
      <c r="F25" s="14" t="s">
        <v>124</v>
      </c>
      <c r="G25" s="143"/>
      <c r="H25" s="87" t="s">
        <v>124</v>
      </c>
      <c r="I25" s="15" t="s">
        <v>124</v>
      </c>
      <c r="J25" s="15" t="s">
        <v>124</v>
      </c>
      <c r="K25" s="109">
        <f>COUNTIF(E25:G25,"&gt;0.02")</f>
        <v>0</v>
      </c>
      <c r="L25" s="2"/>
    </row>
    <row r="26" spans="1:12" ht="12.6" customHeight="1">
      <c r="A26" s="160"/>
      <c r="B26" s="23" t="s">
        <v>13</v>
      </c>
      <c r="C26" s="24" t="s">
        <v>69</v>
      </c>
      <c r="D26" s="5" t="s">
        <v>45</v>
      </c>
      <c r="E26" s="88"/>
      <c r="F26" s="14" t="s">
        <v>124</v>
      </c>
      <c r="G26" s="143"/>
      <c r="H26" s="87" t="s">
        <v>124</v>
      </c>
      <c r="I26" s="15" t="s">
        <v>124</v>
      </c>
      <c r="J26" s="15" t="s">
        <v>124</v>
      </c>
      <c r="K26" s="109">
        <f>COUNTIF(E26:G26,"&gt;0.002")</f>
        <v>0</v>
      </c>
      <c r="L26" s="2"/>
    </row>
    <row r="27" spans="1:12" ht="12.6" customHeight="1">
      <c r="A27" s="160"/>
      <c r="B27" s="23" t="s">
        <v>14</v>
      </c>
      <c r="C27" s="24" t="s">
        <v>69</v>
      </c>
      <c r="D27" s="5" t="s">
        <v>62</v>
      </c>
      <c r="E27" s="88"/>
      <c r="F27" s="14" t="s">
        <v>124</v>
      </c>
      <c r="G27" s="143"/>
      <c r="H27" s="87" t="s">
        <v>124</v>
      </c>
      <c r="I27" s="15" t="s">
        <v>124</v>
      </c>
      <c r="J27" s="15" t="s">
        <v>124</v>
      </c>
      <c r="K27" s="109">
        <f>COUNTIF(E27:G27,"&gt;0.004")</f>
        <v>0</v>
      </c>
      <c r="L27" s="2"/>
    </row>
    <row r="28" spans="1:12" ht="12.6" customHeight="1">
      <c r="A28" s="160"/>
      <c r="B28" s="23" t="s">
        <v>15</v>
      </c>
      <c r="C28" s="24" t="s">
        <v>69</v>
      </c>
      <c r="D28" s="5" t="s">
        <v>58</v>
      </c>
      <c r="E28" s="88"/>
      <c r="F28" s="14" t="s">
        <v>124</v>
      </c>
      <c r="G28" s="143"/>
      <c r="H28" s="87" t="s">
        <v>124</v>
      </c>
      <c r="I28" s="15" t="s">
        <v>124</v>
      </c>
      <c r="J28" s="15" t="s">
        <v>124</v>
      </c>
      <c r="K28" s="109">
        <f>COUNTIF(E28:G28,"&gt;0.1")</f>
        <v>0</v>
      </c>
      <c r="L28" s="2"/>
    </row>
    <row r="29" spans="1:12" ht="12.6" customHeight="1">
      <c r="A29" s="160"/>
      <c r="B29" s="23" t="s">
        <v>88</v>
      </c>
      <c r="C29" s="24" t="s">
        <v>69</v>
      </c>
      <c r="D29" s="5" t="s">
        <v>42</v>
      </c>
      <c r="E29" s="88"/>
      <c r="F29" s="14" t="s">
        <v>124</v>
      </c>
      <c r="G29" s="143"/>
      <c r="H29" s="87" t="s">
        <v>124</v>
      </c>
      <c r="I29" s="15" t="s">
        <v>124</v>
      </c>
      <c r="J29" s="15" t="s">
        <v>124</v>
      </c>
      <c r="K29" s="109">
        <f>COUNTIF(E29:G29,"&gt;0.04")</f>
        <v>0</v>
      </c>
      <c r="L29" s="2"/>
    </row>
    <row r="30" spans="1:12" ht="12.6" customHeight="1">
      <c r="A30" s="160"/>
      <c r="B30" s="23" t="s">
        <v>16</v>
      </c>
      <c r="C30" s="24" t="s">
        <v>69</v>
      </c>
      <c r="D30" s="5" t="s">
        <v>60</v>
      </c>
      <c r="E30" s="88"/>
      <c r="F30" s="14" t="s">
        <v>124</v>
      </c>
      <c r="G30" s="143"/>
      <c r="H30" s="87" t="s">
        <v>124</v>
      </c>
      <c r="I30" s="15" t="s">
        <v>124</v>
      </c>
      <c r="J30" s="15" t="s">
        <v>124</v>
      </c>
      <c r="K30" s="109">
        <f>COUNTIF(E30:G30,"&gt;1")</f>
        <v>0</v>
      </c>
      <c r="L30" s="2"/>
    </row>
    <row r="31" spans="1:12" ht="12.6" customHeight="1">
      <c r="A31" s="160"/>
      <c r="B31" s="23" t="s">
        <v>17</v>
      </c>
      <c r="C31" s="24" t="s">
        <v>69</v>
      </c>
      <c r="D31" s="5" t="s">
        <v>63</v>
      </c>
      <c r="E31" s="88"/>
      <c r="F31" s="14" t="s">
        <v>124</v>
      </c>
      <c r="G31" s="143"/>
      <c r="H31" s="87" t="s">
        <v>124</v>
      </c>
      <c r="I31" s="15" t="s">
        <v>124</v>
      </c>
      <c r="J31" s="15" t="s">
        <v>124</v>
      </c>
      <c r="K31" s="109">
        <f>COUNTIF(E31:G31,"&gt;0.006")</f>
        <v>0</v>
      </c>
      <c r="L31" s="2"/>
    </row>
    <row r="32" spans="1:12" ht="12.6" customHeight="1">
      <c r="A32" s="160"/>
      <c r="B32" s="23" t="s">
        <v>18</v>
      </c>
      <c r="C32" s="24" t="s">
        <v>69</v>
      </c>
      <c r="D32" s="5" t="s">
        <v>38</v>
      </c>
      <c r="E32" s="88"/>
      <c r="F32" s="14" t="s">
        <v>124</v>
      </c>
      <c r="G32" s="143"/>
      <c r="H32" s="87" t="s">
        <v>124</v>
      </c>
      <c r="I32" s="15" t="s">
        <v>124</v>
      </c>
      <c r="J32" s="15" t="s">
        <v>124</v>
      </c>
      <c r="K32" s="109">
        <f>COUNTIF(E32:G32,"&gt;0.01")</f>
        <v>0</v>
      </c>
      <c r="L32" s="2"/>
    </row>
    <row r="33" spans="1:12" ht="12.6" customHeight="1">
      <c r="A33" s="160"/>
      <c r="B33" s="23" t="s">
        <v>19</v>
      </c>
      <c r="C33" s="24" t="s">
        <v>69</v>
      </c>
      <c r="D33" s="5" t="s">
        <v>38</v>
      </c>
      <c r="E33" s="88"/>
      <c r="F33" s="14" t="s">
        <v>124</v>
      </c>
      <c r="G33" s="143"/>
      <c r="H33" s="87" t="s">
        <v>124</v>
      </c>
      <c r="I33" s="15" t="s">
        <v>124</v>
      </c>
      <c r="J33" s="15" t="s">
        <v>124</v>
      </c>
      <c r="K33" s="109">
        <f>COUNTIF(E33:G33,"&gt;0.01")</f>
        <v>0</v>
      </c>
      <c r="L33" s="2"/>
    </row>
    <row r="34" spans="1:12" ht="12.6" customHeight="1">
      <c r="A34" s="160"/>
      <c r="B34" s="23" t="s">
        <v>20</v>
      </c>
      <c r="C34" s="24" t="s">
        <v>69</v>
      </c>
      <c r="D34" s="5" t="s">
        <v>64</v>
      </c>
      <c r="E34" s="88"/>
      <c r="F34" s="14" t="s">
        <v>126</v>
      </c>
      <c r="G34" s="143"/>
      <c r="H34" s="87" t="s">
        <v>126</v>
      </c>
      <c r="I34" s="15" t="s">
        <v>126</v>
      </c>
      <c r="J34" s="15" t="s">
        <v>126</v>
      </c>
      <c r="K34" s="109">
        <f>COUNTIF(E34:G34,"&gt;0.002")</f>
        <v>0</v>
      </c>
      <c r="L34" s="2"/>
    </row>
    <row r="35" spans="1:12" ht="12.6" customHeight="1">
      <c r="A35" s="160"/>
      <c r="B35" s="23" t="s">
        <v>21</v>
      </c>
      <c r="C35" s="24" t="s">
        <v>69</v>
      </c>
      <c r="D35" s="5" t="s">
        <v>63</v>
      </c>
      <c r="E35" s="88"/>
      <c r="F35" s="14" t="s">
        <v>123</v>
      </c>
      <c r="G35" s="143"/>
      <c r="H35" s="87" t="s">
        <v>123</v>
      </c>
      <c r="I35" s="15" t="s">
        <v>123</v>
      </c>
      <c r="J35" s="15" t="s">
        <v>123</v>
      </c>
      <c r="K35" s="109">
        <f>COUNTIF(E35:G35,"&gt;0.006")</f>
        <v>0</v>
      </c>
      <c r="L35" s="2"/>
    </row>
    <row r="36" spans="1:12" ht="12.6" customHeight="1">
      <c r="A36" s="160"/>
      <c r="B36" s="23" t="s">
        <v>22</v>
      </c>
      <c r="C36" s="24" t="s">
        <v>69</v>
      </c>
      <c r="D36" s="5" t="s">
        <v>65</v>
      </c>
      <c r="E36" s="88"/>
      <c r="F36" s="14" t="s">
        <v>125</v>
      </c>
      <c r="G36" s="143"/>
      <c r="H36" s="87" t="s">
        <v>125</v>
      </c>
      <c r="I36" s="15" t="s">
        <v>125</v>
      </c>
      <c r="J36" s="15" t="s">
        <v>125</v>
      </c>
      <c r="K36" s="109">
        <f>COUNTIF(E36:G36,"&gt;0.003")</f>
        <v>0</v>
      </c>
      <c r="L36" s="2"/>
    </row>
    <row r="37" spans="1:12" ht="12.6" customHeight="1">
      <c r="A37" s="160"/>
      <c r="B37" s="23" t="s">
        <v>23</v>
      </c>
      <c r="C37" s="24" t="s">
        <v>69</v>
      </c>
      <c r="D37" s="5" t="s">
        <v>41</v>
      </c>
      <c r="E37" s="88"/>
      <c r="F37" s="14" t="s">
        <v>125</v>
      </c>
      <c r="G37" s="143"/>
      <c r="H37" s="87" t="s">
        <v>125</v>
      </c>
      <c r="I37" s="15" t="s">
        <v>125</v>
      </c>
      <c r="J37" s="15" t="s">
        <v>125</v>
      </c>
      <c r="K37" s="109">
        <f>COUNTIF(E37:G37,"&gt;0.02")</f>
        <v>0</v>
      </c>
      <c r="L37" s="2"/>
    </row>
    <row r="38" spans="1:12" ht="12.6" customHeight="1">
      <c r="A38" s="160"/>
      <c r="B38" s="23" t="s">
        <v>24</v>
      </c>
      <c r="C38" s="24" t="s">
        <v>69</v>
      </c>
      <c r="D38" s="5" t="s">
        <v>38</v>
      </c>
      <c r="E38" s="88"/>
      <c r="F38" s="14" t="s">
        <v>124</v>
      </c>
      <c r="G38" s="143"/>
      <c r="H38" s="87" t="s">
        <v>124</v>
      </c>
      <c r="I38" s="15" t="s">
        <v>124</v>
      </c>
      <c r="J38" s="15" t="s">
        <v>124</v>
      </c>
      <c r="K38" s="109">
        <f>COUNTIF(E38:G38,"&gt;0.01")</f>
        <v>0</v>
      </c>
      <c r="L38" s="2"/>
    </row>
    <row r="39" spans="1:12" ht="12.6" customHeight="1">
      <c r="A39" s="160"/>
      <c r="B39" s="23" t="s">
        <v>89</v>
      </c>
      <c r="C39" s="24" t="s">
        <v>69</v>
      </c>
      <c r="D39" s="5" t="s">
        <v>38</v>
      </c>
      <c r="E39" s="88"/>
      <c r="F39" s="14" t="s">
        <v>123</v>
      </c>
      <c r="G39" s="143"/>
      <c r="H39" s="87" t="s">
        <v>123</v>
      </c>
      <c r="I39" s="15" t="s">
        <v>123</v>
      </c>
      <c r="J39" s="15" t="s">
        <v>123</v>
      </c>
      <c r="K39" s="109">
        <f>COUNTIF(E39:G39,"&gt;0.01")</f>
        <v>0</v>
      </c>
      <c r="L39" s="2"/>
    </row>
    <row r="40" spans="1:12" ht="12.6" customHeight="1">
      <c r="A40" s="160"/>
      <c r="B40" s="23" t="s">
        <v>92</v>
      </c>
      <c r="C40" s="24" t="s">
        <v>69</v>
      </c>
      <c r="D40" s="5" t="s">
        <v>72</v>
      </c>
      <c r="E40" s="112">
        <v>2.6</v>
      </c>
      <c r="F40" s="111">
        <v>1.2</v>
      </c>
      <c r="G40" s="143">
        <v>2.6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69</v>
      </c>
      <c r="D41" s="5" t="s">
        <v>72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69</v>
      </c>
      <c r="D42" s="5" t="s">
        <v>94</v>
      </c>
      <c r="E42" s="112">
        <v>2.6</v>
      </c>
      <c r="F42" s="111">
        <v>1.2</v>
      </c>
      <c r="G42" s="143">
        <v>2.6</v>
      </c>
      <c r="H42" s="87">
        <v>2.6</v>
      </c>
      <c r="I42" s="110">
        <v>1.2</v>
      </c>
      <c r="J42" s="110">
        <v>2.1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69</v>
      </c>
      <c r="D43" s="5" t="s">
        <v>66</v>
      </c>
      <c r="E43" s="88"/>
      <c r="F43" s="14" t="s">
        <v>121</v>
      </c>
      <c r="G43" s="143"/>
      <c r="H43" s="87" t="s">
        <v>121</v>
      </c>
      <c r="I43" s="15" t="s">
        <v>121</v>
      </c>
      <c r="J43" s="15" t="s">
        <v>121</v>
      </c>
      <c r="K43" s="109">
        <f>COUNTIF(E43:G43,"&gt;0.8")</f>
        <v>0</v>
      </c>
      <c r="L43" s="2"/>
    </row>
    <row r="44" spans="1:12" ht="12.6" customHeight="1">
      <c r="A44" s="160"/>
      <c r="B44" s="23" t="s">
        <v>49</v>
      </c>
      <c r="C44" s="24" t="s">
        <v>69</v>
      </c>
      <c r="D44" s="5" t="s">
        <v>90</v>
      </c>
      <c r="E44" s="88"/>
      <c r="F44" s="14" t="s">
        <v>120</v>
      </c>
      <c r="G44" s="143"/>
      <c r="H44" s="87" t="s">
        <v>120</v>
      </c>
      <c r="I44" s="15" t="s">
        <v>120</v>
      </c>
      <c r="J44" s="15" t="s">
        <v>120</v>
      </c>
      <c r="K44" s="109">
        <f>COUNTIF(E44:G44,"&gt;1")</f>
        <v>0</v>
      </c>
      <c r="L44" s="2"/>
    </row>
    <row r="45" spans="1:12" ht="12.6" customHeight="1">
      <c r="A45" s="161"/>
      <c r="B45" s="29" t="s">
        <v>91</v>
      </c>
      <c r="C45" s="30" t="s">
        <v>69</v>
      </c>
      <c r="D45" s="131" t="s">
        <v>40</v>
      </c>
      <c r="E45" s="85"/>
      <c r="F45" s="16" t="s">
        <v>109</v>
      </c>
      <c r="G45" s="145"/>
      <c r="H45" s="84" t="s">
        <v>109</v>
      </c>
      <c r="I45" s="41" t="s">
        <v>109</v>
      </c>
      <c r="J45" s="41" t="s">
        <v>109</v>
      </c>
      <c r="K45" s="108">
        <f>COUNTIF(E45:G45,"&gt;0.05")</f>
        <v>0</v>
      </c>
      <c r="L45" s="2"/>
    </row>
    <row r="46" spans="1:12" ht="12.6" customHeight="1">
      <c r="A46" s="159" t="s">
        <v>30</v>
      </c>
      <c r="B46" s="20" t="s">
        <v>78</v>
      </c>
      <c r="C46" s="21" t="s">
        <v>72</v>
      </c>
      <c r="D46" s="31" t="s">
        <v>43</v>
      </c>
      <c r="E46" s="83">
        <v>8.1999999999999993</v>
      </c>
      <c r="F46" s="82">
        <v>8.6</v>
      </c>
      <c r="G46" s="146">
        <v>8.5</v>
      </c>
      <c r="H46" s="81">
        <v>8.6</v>
      </c>
      <c r="I46" s="80">
        <v>8.1999999999999993</v>
      </c>
      <c r="J46" s="80">
        <v>8.4</v>
      </c>
      <c r="K46" s="79">
        <f>3-(COUNTIF(E46:G46,"&lt;=8.5")-COUNTIF(E46:G46,"&lt;6.5"))</f>
        <v>1</v>
      </c>
      <c r="L46" s="2"/>
    </row>
    <row r="47" spans="1:12" ht="12.6" customHeight="1">
      <c r="A47" s="160"/>
      <c r="B47" s="23" t="s">
        <v>74</v>
      </c>
      <c r="C47" s="24" t="s">
        <v>69</v>
      </c>
      <c r="D47" s="5" t="s">
        <v>70</v>
      </c>
      <c r="E47" s="75">
        <v>1</v>
      </c>
      <c r="F47" s="74">
        <v>1.6</v>
      </c>
      <c r="G47" s="136">
        <v>0.6</v>
      </c>
      <c r="H47" s="78">
        <v>1.6</v>
      </c>
      <c r="I47" s="77">
        <v>0.6</v>
      </c>
      <c r="J47" s="77">
        <v>1.1000000000000001</v>
      </c>
      <c r="K47" s="67">
        <f>COUNTIF(E47:G47,"&gt;2")</f>
        <v>0</v>
      </c>
      <c r="L47" s="2"/>
    </row>
    <row r="48" spans="1:12" ht="12.6" customHeight="1">
      <c r="A48" s="160"/>
      <c r="B48" s="23" t="s">
        <v>75</v>
      </c>
      <c r="C48" s="24" t="s">
        <v>69</v>
      </c>
      <c r="D48" s="5" t="s">
        <v>72</v>
      </c>
      <c r="E48" s="75">
        <v>2</v>
      </c>
      <c r="F48" s="74">
        <v>2.5</v>
      </c>
      <c r="G48" s="136">
        <v>1.5</v>
      </c>
      <c r="H48" s="78">
        <v>2.5</v>
      </c>
      <c r="I48" s="77">
        <v>1.5</v>
      </c>
      <c r="J48" s="77">
        <v>2</v>
      </c>
      <c r="K48" s="67"/>
      <c r="L48" s="2"/>
    </row>
    <row r="49" spans="1:12" ht="12.6" customHeight="1">
      <c r="A49" s="160"/>
      <c r="B49" s="23" t="s">
        <v>76</v>
      </c>
      <c r="C49" s="24" t="s">
        <v>69</v>
      </c>
      <c r="D49" s="5" t="s">
        <v>71</v>
      </c>
      <c r="E49" s="56">
        <v>3</v>
      </c>
      <c r="F49" s="9" t="s">
        <v>118</v>
      </c>
      <c r="G49" s="140" t="s">
        <v>118</v>
      </c>
      <c r="H49" s="55">
        <v>3</v>
      </c>
      <c r="I49" s="48" t="s">
        <v>118</v>
      </c>
      <c r="J49" s="48">
        <v>2</v>
      </c>
      <c r="K49" s="67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69</v>
      </c>
      <c r="D50" s="5" t="s">
        <v>67</v>
      </c>
      <c r="E50" s="75">
        <v>9.6</v>
      </c>
      <c r="F50" s="74">
        <v>9.9</v>
      </c>
      <c r="G50" s="140">
        <v>11.1</v>
      </c>
      <c r="H50" s="55">
        <v>11.1</v>
      </c>
      <c r="I50" s="48">
        <v>9.6</v>
      </c>
      <c r="J50" s="77">
        <v>10.200000000000001</v>
      </c>
      <c r="K50" s="67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117</v>
      </c>
      <c r="D51" s="5" t="s">
        <v>44</v>
      </c>
      <c r="E51" s="56">
        <v>1300</v>
      </c>
      <c r="F51" s="9">
        <v>35000</v>
      </c>
      <c r="G51" s="140">
        <v>460</v>
      </c>
      <c r="H51" s="55">
        <v>35000</v>
      </c>
      <c r="I51" s="48">
        <v>460</v>
      </c>
      <c r="J51" s="48">
        <v>12000</v>
      </c>
      <c r="K51" s="67">
        <f>COUNTIF(E51:G51,"&gt;1000")</f>
        <v>2</v>
      </c>
      <c r="L51" s="2"/>
    </row>
    <row r="52" spans="1:12" ht="12.6" customHeight="1">
      <c r="A52" s="160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69</v>
      </c>
      <c r="D53" s="5" t="s">
        <v>72</v>
      </c>
      <c r="E53" s="75">
        <v>2.7</v>
      </c>
      <c r="F53" s="74">
        <v>1.5</v>
      </c>
      <c r="G53" s="136">
        <v>2.8</v>
      </c>
      <c r="H53" s="78">
        <v>2.8</v>
      </c>
      <c r="I53" s="77">
        <v>1.5</v>
      </c>
      <c r="J53" s="77">
        <v>2.2999999999999998</v>
      </c>
      <c r="K53" s="67"/>
      <c r="L53" s="2"/>
    </row>
    <row r="54" spans="1:12" ht="12.6" customHeight="1">
      <c r="A54" s="160"/>
      <c r="B54" s="23" t="s">
        <v>29</v>
      </c>
      <c r="C54" s="24" t="s">
        <v>69</v>
      </c>
      <c r="D54" s="5" t="s">
        <v>72</v>
      </c>
      <c r="E54" s="70">
        <v>5.7000000000000002E-2</v>
      </c>
      <c r="F54" s="69">
        <v>5.5E-2</v>
      </c>
      <c r="G54" s="140">
        <v>3.9E-2</v>
      </c>
      <c r="H54" s="55">
        <v>5.7000000000000002E-2</v>
      </c>
      <c r="I54" s="48">
        <v>3.9E-2</v>
      </c>
      <c r="J54" s="68">
        <v>0.05</v>
      </c>
      <c r="K54" s="67"/>
      <c r="L54" s="2"/>
    </row>
    <row r="55" spans="1:12" ht="12.6" customHeight="1">
      <c r="A55" s="160"/>
      <c r="B55" s="23" t="s">
        <v>73</v>
      </c>
      <c r="C55" s="24" t="s">
        <v>69</v>
      </c>
      <c r="D55" s="5" t="s">
        <v>104</v>
      </c>
      <c r="E55" s="56"/>
      <c r="F55" s="9">
        <v>5.0000000000000001E-4</v>
      </c>
      <c r="G55" s="152">
        <v>2E-3</v>
      </c>
      <c r="H55" s="124">
        <v>2E-3</v>
      </c>
      <c r="I55" s="48">
        <v>5.0000000000000001E-4</v>
      </c>
      <c r="J55" s="106">
        <v>1.2999999999999999E-3</v>
      </c>
      <c r="K55" s="66">
        <f>COUNTIF(E55:G55,"&gt;0.03")</f>
        <v>0</v>
      </c>
      <c r="L55" s="116"/>
    </row>
    <row r="56" spans="1:12" ht="12.6" customHeight="1">
      <c r="A56" s="159" t="s">
        <v>36</v>
      </c>
      <c r="B56" s="20" t="s">
        <v>31</v>
      </c>
      <c r="C56" s="21" t="s">
        <v>69</v>
      </c>
      <c r="D56" s="22" t="s">
        <v>72</v>
      </c>
      <c r="E56" s="65"/>
      <c r="F56" s="7" t="s">
        <v>109</v>
      </c>
      <c r="G56" s="135"/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0"/>
      <c r="B57" s="23" t="s">
        <v>115</v>
      </c>
      <c r="C57" s="24" t="s">
        <v>69</v>
      </c>
      <c r="D57" s="5" t="s">
        <v>72</v>
      </c>
      <c r="E57" s="63"/>
      <c r="F57" s="120">
        <v>1E-3</v>
      </c>
      <c r="G57" s="149"/>
      <c r="H57" s="123">
        <v>1E-3</v>
      </c>
      <c r="I57" s="122">
        <v>1E-3</v>
      </c>
      <c r="J57" s="122">
        <v>1E-3</v>
      </c>
      <c r="K57" s="17"/>
      <c r="L57" s="2"/>
    </row>
    <row r="58" spans="1:12" ht="12.6" customHeight="1">
      <c r="A58" s="160"/>
      <c r="B58" s="23" t="s">
        <v>32</v>
      </c>
      <c r="C58" s="24" t="s">
        <v>69</v>
      </c>
      <c r="D58" s="5" t="s">
        <v>72</v>
      </c>
      <c r="E58" s="56"/>
      <c r="F58" s="9" t="s">
        <v>120</v>
      </c>
      <c r="G58" s="140"/>
      <c r="H58" s="55" t="s">
        <v>120</v>
      </c>
      <c r="I58" s="48" t="s">
        <v>120</v>
      </c>
      <c r="J58" s="48" t="s">
        <v>120</v>
      </c>
      <c r="K58" s="49"/>
      <c r="L58" s="2"/>
    </row>
    <row r="59" spans="1:12" ht="12.6" customHeight="1">
      <c r="A59" s="160"/>
      <c r="B59" s="23" t="s">
        <v>33</v>
      </c>
      <c r="C59" s="24" t="s">
        <v>69</v>
      </c>
      <c r="D59" s="5" t="s">
        <v>72</v>
      </c>
      <c r="E59" s="63"/>
      <c r="F59" s="6" t="s">
        <v>114</v>
      </c>
      <c r="G59" s="139"/>
      <c r="H59" s="62" t="s">
        <v>114</v>
      </c>
      <c r="I59" s="10" t="s">
        <v>114</v>
      </c>
      <c r="J59" s="10" t="s">
        <v>114</v>
      </c>
      <c r="K59" s="17"/>
      <c r="L59" s="2"/>
    </row>
    <row r="60" spans="1:12" ht="12.6" customHeight="1">
      <c r="A60" s="160"/>
      <c r="B60" s="23" t="s">
        <v>113</v>
      </c>
      <c r="C60" s="24" t="s">
        <v>69</v>
      </c>
      <c r="D60" s="5" t="s">
        <v>72</v>
      </c>
      <c r="E60" s="63"/>
      <c r="F60" s="6" t="s">
        <v>109</v>
      </c>
      <c r="G60" s="139"/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1"/>
      <c r="B61" s="25" t="s">
        <v>112</v>
      </c>
      <c r="C61" s="26" t="s">
        <v>69</v>
      </c>
      <c r="D61" s="27" t="s">
        <v>72</v>
      </c>
      <c r="E61" s="61"/>
      <c r="F61" s="11" t="s">
        <v>111</v>
      </c>
      <c r="G61" s="141"/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69</v>
      </c>
      <c r="D62" s="35" t="s">
        <v>72</v>
      </c>
      <c r="E62" s="59" t="s">
        <v>110</v>
      </c>
      <c r="F62" s="58" t="s">
        <v>110</v>
      </c>
      <c r="G62" s="147" t="s">
        <v>110</v>
      </c>
      <c r="H62" s="57" t="s">
        <v>110</v>
      </c>
      <c r="I62" s="50" t="s">
        <v>110</v>
      </c>
      <c r="J62" s="50" t="s">
        <v>110</v>
      </c>
      <c r="K62" s="45"/>
      <c r="L62" s="114"/>
    </row>
    <row r="63" spans="1:12" ht="12.6" customHeight="1">
      <c r="A63" s="163"/>
      <c r="B63" s="23" t="s">
        <v>56</v>
      </c>
      <c r="C63" s="24" t="s">
        <v>69</v>
      </c>
      <c r="D63" s="5" t="s">
        <v>72</v>
      </c>
      <c r="E63" s="70">
        <v>4.5999999999999999E-2</v>
      </c>
      <c r="F63" s="69">
        <v>2.5999999999999999E-2</v>
      </c>
      <c r="G63" s="140">
        <v>3.1E-2</v>
      </c>
      <c r="H63" s="55">
        <v>4.5999999999999999E-2</v>
      </c>
      <c r="I63" s="48">
        <v>2.5999999999999999E-2</v>
      </c>
      <c r="J63" s="68">
        <v>3.4000000000000002E-2</v>
      </c>
      <c r="K63" s="49"/>
      <c r="L63" s="2"/>
    </row>
    <row r="64" spans="1:12" ht="12.6" customHeight="1" thickBot="1">
      <c r="A64" s="164"/>
      <c r="B64" s="36" t="s">
        <v>35</v>
      </c>
      <c r="C64" s="37" t="s">
        <v>69</v>
      </c>
      <c r="D64" s="38" t="s">
        <v>72</v>
      </c>
      <c r="E64" s="54"/>
      <c r="F64" s="18" t="s">
        <v>106</v>
      </c>
      <c r="G64" s="148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103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203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177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0.4236111111111111</v>
      </c>
      <c r="F5" s="101">
        <v>0.4375</v>
      </c>
      <c r="G5" s="134">
        <v>0.41666666666666669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143</v>
      </c>
      <c r="D6" s="22" t="s">
        <v>143</v>
      </c>
      <c r="E6" s="65" t="s">
        <v>142</v>
      </c>
      <c r="F6" s="7" t="s">
        <v>253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141</v>
      </c>
      <c r="D7" s="5" t="s">
        <v>139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140</v>
      </c>
      <c r="D8" s="5" t="s">
        <v>139</v>
      </c>
      <c r="E8" s="100">
        <v>0.38</v>
      </c>
      <c r="F8" s="99">
        <v>0.33</v>
      </c>
      <c r="G8" s="137">
        <v>0.24</v>
      </c>
      <c r="H8" s="98">
        <v>0.38</v>
      </c>
      <c r="I8" s="97">
        <v>0.24</v>
      </c>
      <c r="J8" s="97">
        <v>0.317</v>
      </c>
      <c r="K8" s="17"/>
      <c r="L8" s="2"/>
    </row>
    <row r="9" spans="1:12" ht="12.6" customHeight="1">
      <c r="A9" s="160"/>
      <c r="B9" s="23" t="s">
        <v>3</v>
      </c>
      <c r="C9" s="24" t="s">
        <v>140</v>
      </c>
      <c r="D9" s="5" t="s">
        <v>139</v>
      </c>
      <c r="E9" s="100">
        <v>7.1999999999999995E-2</v>
      </c>
      <c r="F9" s="99">
        <v>5.3999999999999999E-2</v>
      </c>
      <c r="G9" s="137">
        <v>0.05</v>
      </c>
      <c r="H9" s="98">
        <v>7.1999999999999995E-2</v>
      </c>
      <c r="I9" s="97">
        <v>0.05</v>
      </c>
      <c r="J9" s="97">
        <v>5.8999999999999997E-2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139</v>
      </c>
      <c r="E10" s="96">
        <v>0.28000000000000003</v>
      </c>
      <c r="F10" s="95">
        <v>0.52</v>
      </c>
      <c r="G10" s="138">
        <v>0.24</v>
      </c>
      <c r="H10" s="115">
        <v>0.52</v>
      </c>
      <c r="I10" s="94">
        <v>0.24</v>
      </c>
      <c r="J10" s="94">
        <v>0.35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139</v>
      </c>
      <c r="E11" s="73">
        <v>0.67</v>
      </c>
      <c r="F11" s="72">
        <v>0.89</v>
      </c>
      <c r="G11" s="151">
        <v>0.34</v>
      </c>
      <c r="H11" s="119">
        <v>0.89</v>
      </c>
      <c r="I11" s="71">
        <v>0.34</v>
      </c>
      <c r="J11" s="71">
        <v>0.63</v>
      </c>
      <c r="K11" s="49"/>
      <c r="L11" s="2"/>
    </row>
    <row r="12" spans="1:12" ht="12.6" customHeight="1">
      <c r="A12" s="160"/>
      <c r="B12" s="23" t="s">
        <v>6</v>
      </c>
      <c r="C12" s="24" t="s">
        <v>138</v>
      </c>
      <c r="D12" s="5" t="s">
        <v>137</v>
      </c>
      <c r="E12" s="75">
        <v>20.5</v>
      </c>
      <c r="F12" s="74">
        <v>28.9</v>
      </c>
      <c r="G12" s="140">
        <v>11.8</v>
      </c>
      <c r="H12" s="78">
        <v>28.9</v>
      </c>
      <c r="I12" s="77">
        <v>11.8</v>
      </c>
      <c r="J12" s="77">
        <v>20.400000000000002</v>
      </c>
      <c r="K12" s="49"/>
      <c r="L12" s="2"/>
    </row>
    <row r="13" spans="1:12" ht="12.6" customHeight="1">
      <c r="A13" s="160"/>
      <c r="B13" s="23" t="s">
        <v>7</v>
      </c>
      <c r="C13" s="24" t="s">
        <v>138</v>
      </c>
      <c r="D13" s="5" t="s">
        <v>137</v>
      </c>
      <c r="E13" s="75">
        <v>16.8</v>
      </c>
      <c r="F13" s="74">
        <v>23.2</v>
      </c>
      <c r="G13" s="140">
        <v>8.9</v>
      </c>
      <c r="H13" s="78">
        <v>23.2</v>
      </c>
      <c r="I13" s="77">
        <v>8.9</v>
      </c>
      <c r="J13" s="77">
        <v>16.3</v>
      </c>
      <c r="K13" s="49"/>
      <c r="L13" s="2"/>
    </row>
    <row r="14" spans="1:12" ht="12.6" customHeight="1">
      <c r="A14" s="160"/>
      <c r="B14" s="23" t="s">
        <v>8</v>
      </c>
      <c r="C14" s="24" t="s">
        <v>137</v>
      </c>
      <c r="D14" s="5" t="s">
        <v>137</v>
      </c>
      <c r="E14" s="63" t="s">
        <v>136</v>
      </c>
      <c r="F14" s="6" t="s">
        <v>136</v>
      </c>
      <c r="G14" s="139" t="s">
        <v>136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132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0"/>
      <c r="B16" s="23" t="s">
        <v>10</v>
      </c>
      <c r="C16" s="24" t="s">
        <v>132</v>
      </c>
      <c r="D16" s="5" t="s">
        <v>132</v>
      </c>
      <c r="E16" s="63" t="s">
        <v>134</v>
      </c>
      <c r="F16" s="6" t="s">
        <v>134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132</v>
      </c>
      <c r="D17" s="27" t="s">
        <v>132</v>
      </c>
      <c r="E17" s="61" t="s">
        <v>131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130</v>
      </c>
      <c r="C18" s="21" t="s">
        <v>127</v>
      </c>
      <c r="D18" s="22" t="s">
        <v>65</v>
      </c>
      <c r="E18" s="93"/>
      <c r="F18" s="13" t="s">
        <v>125</v>
      </c>
      <c r="G18" s="142"/>
      <c r="H18" s="92" t="s">
        <v>125</v>
      </c>
      <c r="I18" s="40" t="s">
        <v>125</v>
      </c>
      <c r="J18" s="40" t="s">
        <v>125</v>
      </c>
      <c r="K18" s="113">
        <f>COUNTIF(E18:G18,"&gt;0.003")</f>
        <v>0</v>
      </c>
      <c r="L18" s="2"/>
    </row>
    <row r="19" spans="1:12" ht="12.6" customHeight="1">
      <c r="A19" s="160"/>
      <c r="B19" s="23" t="s">
        <v>46</v>
      </c>
      <c r="C19" s="24" t="s">
        <v>127</v>
      </c>
      <c r="D19" s="28" t="s">
        <v>39</v>
      </c>
      <c r="E19" s="88"/>
      <c r="F19" s="14" t="s">
        <v>114</v>
      </c>
      <c r="G19" s="143"/>
      <c r="H19" s="87" t="s">
        <v>114</v>
      </c>
      <c r="I19" s="15" t="s">
        <v>114</v>
      </c>
      <c r="J19" s="15" t="s">
        <v>114</v>
      </c>
      <c r="K19" s="109">
        <f>COUNTIF(E19:G19,"&gt;0")</f>
        <v>0</v>
      </c>
      <c r="L19" s="2"/>
    </row>
    <row r="20" spans="1:12" ht="12.6" customHeight="1">
      <c r="A20" s="160"/>
      <c r="B20" s="23" t="s">
        <v>129</v>
      </c>
      <c r="C20" s="24" t="s">
        <v>127</v>
      </c>
      <c r="D20" s="5" t="s">
        <v>38</v>
      </c>
      <c r="E20" s="88"/>
      <c r="F20" s="14" t="s">
        <v>123</v>
      </c>
      <c r="G20" s="143"/>
      <c r="H20" s="87" t="s">
        <v>123</v>
      </c>
      <c r="I20" s="15" t="s">
        <v>123</v>
      </c>
      <c r="J20" s="15" t="s">
        <v>123</v>
      </c>
      <c r="K20" s="109">
        <f>COUNTIF(E20:G20,"&gt;0.01")</f>
        <v>0</v>
      </c>
      <c r="L20" s="2"/>
    </row>
    <row r="21" spans="1:12" ht="12.6" customHeight="1">
      <c r="A21" s="160"/>
      <c r="B21" s="23" t="s">
        <v>128</v>
      </c>
      <c r="C21" s="24" t="s">
        <v>127</v>
      </c>
      <c r="D21" s="5" t="s">
        <v>40</v>
      </c>
      <c r="E21" s="88"/>
      <c r="F21" s="14" t="s">
        <v>120</v>
      </c>
      <c r="G21" s="143"/>
      <c r="H21" s="87" t="s">
        <v>120</v>
      </c>
      <c r="I21" s="15" t="s">
        <v>120</v>
      </c>
      <c r="J21" s="15" t="s">
        <v>120</v>
      </c>
      <c r="K21" s="109">
        <f>COUNTIF(E21:G21,"&gt;0.05")</f>
        <v>0</v>
      </c>
      <c r="L21" s="2"/>
    </row>
    <row r="22" spans="1:12" ht="12.6" customHeight="1">
      <c r="A22" s="160"/>
      <c r="B22" s="23" t="s">
        <v>47</v>
      </c>
      <c r="C22" s="24" t="s">
        <v>69</v>
      </c>
      <c r="D22" s="5" t="s">
        <v>38</v>
      </c>
      <c r="E22" s="88"/>
      <c r="F22" s="14" t="s">
        <v>123</v>
      </c>
      <c r="G22" s="143"/>
      <c r="H22" s="87" t="s">
        <v>123</v>
      </c>
      <c r="I22" s="15" t="s">
        <v>123</v>
      </c>
      <c r="J22" s="15" t="s">
        <v>123</v>
      </c>
      <c r="K22" s="109">
        <f>COUNTIF(E22:G22,"&gt;0.01")</f>
        <v>0</v>
      </c>
      <c r="L22" s="2"/>
    </row>
    <row r="23" spans="1:12" ht="12.6" customHeight="1">
      <c r="A23" s="160"/>
      <c r="B23" s="23" t="s">
        <v>86</v>
      </c>
      <c r="C23" s="24" t="s">
        <v>69</v>
      </c>
      <c r="D23" s="5" t="s">
        <v>61</v>
      </c>
      <c r="E23" s="88"/>
      <c r="F23" s="14" t="s">
        <v>123</v>
      </c>
      <c r="G23" s="143"/>
      <c r="H23" s="87" t="s">
        <v>123</v>
      </c>
      <c r="I23" s="15" t="s">
        <v>123</v>
      </c>
      <c r="J23" s="15" t="s">
        <v>123</v>
      </c>
      <c r="K23" s="109">
        <f>COUNTIF(E23:G23,"&gt;0.0005")</f>
        <v>0</v>
      </c>
      <c r="L23" s="2"/>
    </row>
    <row r="24" spans="1:12" ht="12.6" customHeight="1">
      <c r="A24" s="160"/>
      <c r="B24" s="23" t="s">
        <v>87</v>
      </c>
      <c r="C24" s="24" t="s">
        <v>69</v>
      </c>
      <c r="D24" s="28" t="s">
        <v>39</v>
      </c>
      <c r="E24" s="88"/>
      <c r="F24" s="14" t="s">
        <v>123</v>
      </c>
      <c r="G24" s="143"/>
      <c r="H24" s="87" t="s">
        <v>123</v>
      </c>
      <c r="I24" s="15" t="s">
        <v>123</v>
      </c>
      <c r="J24" s="15" t="s">
        <v>123</v>
      </c>
      <c r="K24" s="109">
        <f>COUNTIF(E24:G24,"&gt;0")</f>
        <v>0</v>
      </c>
      <c r="L24" s="2"/>
    </row>
    <row r="25" spans="1:12" ht="12.6" customHeight="1">
      <c r="A25" s="160"/>
      <c r="B25" s="23" t="s">
        <v>12</v>
      </c>
      <c r="C25" s="24" t="s">
        <v>69</v>
      </c>
      <c r="D25" s="5" t="s">
        <v>41</v>
      </c>
      <c r="E25" s="88"/>
      <c r="F25" s="14" t="s">
        <v>124</v>
      </c>
      <c r="G25" s="143"/>
      <c r="H25" s="87" t="s">
        <v>124</v>
      </c>
      <c r="I25" s="15" t="s">
        <v>124</v>
      </c>
      <c r="J25" s="15" t="s">
        <v>124</v>
      </c>
      <c r="K25" s="109">
        <f>COUNTIF(E25:G25,"&gt;0.02")</f>
        <v>0</v>
      </c>
      <c r="L25" s="2"/>
    </row>
    <row r="26" spans="1:12" ht="12.6" customHeight="1">
      <c r="A26" s="160"/>
      <c r="B26" s="23" t="s">
        <v>13</v>
      </c>
      <c r="C26" s="24" t="s">
        <v>69</v>
      </c>
      <c r="D26" s="5" t="s">
        <v>45</v>
      </c>
      <c r="E26" s="88"/>
      <c r="F26" s="14" t="s">
        <v>124</v>
      </c>
      <c r="G26" s="143"/>
      <c r="H26" s="87" t="s">
        <v>124</v>
      </c>
      <c r="I26" s="15" t="s">
        <v>124</v>
      </c>
      <c r="J26" s="15" t="s">
        <v>124</v>
      </c>
      <c r="K26" s="109">
        <f>COUNTIF(E26:G26,"&gt;0.002")</f>
        <v>0</v>
      </c>
      <c r="L26" s="2"/>
    </row>
    <row r="27" spans="1:12" ht="12.6" customHeight="1">
      <c r="A27" s="160"/>
      <c r="B27" s="23" t="s">
        <v>14</v>
      </c>
      <c r="C27" s="24" t="s">
        <v>69</v>
      </c>
      <c r="D27" s="5" t="s">
        <v>62</v>
      </c>
      <c r="E27" s="88"/>
      <c r="F27" s="14" t="s">
        <v>124</v>
      </c>
      <c r="G27" s="143"/>
      <c r="H27" s="87" t="s">
        <v>124</v>
      </c>
      <c r="I27" s="15" t="s">
        <v>124</v>
      </c>
      <c r="J27" s="15" t="s">
        <v>124</v>
      </c>
      <c r="K27" s="109">
        <f>COUNTIF(E27:G27,"&gt;0.004")</f>
        <v>0</v>
      </c>
      <c r="L27" s="2"/>
    </row>
    <row r="28" spans="1:12" ht="12.6" customHeight="1">
      <c r="A28" s="160"/>
      <c r="B28" s="23" t="s">
        <v>15</v>
      </c>
      <c r="C28" s="24" t="s">
        <v>69</v>
      </c>
      <c r="D28" s="5" t="s">
        <v>58</v>
      </c>
      <c r="E28" s="88"/>
      <c r="F28" s="14" t="s">
        <v>124</v>
      </c>
      <c r="G28" s="143"/>
      <c r="H28" s="87" t="s">
        <v>124</v>
      </c>
      <c r="I28" s="15" t="s">
        <v>124</v>
      </c>
      <c r="J28" s="15" t="s">
        <v>124</v>
      </c>
      <c r="K28" s="109">
        <f>COUNTIF(E28:G28,"&gt;0.1")</f>
        <v>0</v>
      </c>
      <c r="L28" s="2"/>
    </row>
    <row r="29" spans="1:12" ht="12.6" customHeight="1">
      <c r="A29" s="160"/>
      <c r="B29" s="23" t="s">
        <v>88</v>
      </c>
      <c r="C29" s="24" t="s">
        <v>69</v>
      </c>
      <c r="D29" s="5" t="s">
        <v>42</v>
      </c>
      <c r="E29" s="88"/>
      <c r="F29" s="14" t="s">
        <v>124</v>
      </c>
      <c r="G29" s="143"/>
      <c r="H29" s="87" t="s">
        <v>124</v>
      </c>
      <c r="I29" s="15" t="s">
        <v>124</v>
      </c>
      <c r="J29" s="15" t="s">
        <v>124</v>
      </c>
      <c r="K29" s="109">
        <f>COUNTIF(E29:G29,"&gt;0.04")</f>
        <v>0</v>
      </c>
      <c r="L29" s="2"/>
    </row>
    <row r="30" spans="1:12" ht="12.6" customHeight="1">
      <c r="A30" s="160"/>
      <c r="B30" s="23" t="s">
        <v>16</v>
      </c>
      <c r="C30" s="24" t="s">
        <v>69</v>
      </c>
      <c r="D30" s="5" t="s">
        <v>60</v>
      </c>
      <c r="E30" s="88"/>
      <c r="F30" s="14" t="s">
        <v>124</v>
      </c>
      <c r="G30" s="143"/>
      <c r="H30" s="87" t="s">
        <v>124</v>
      </c>
      <c r="I30" s="15" t="s">
        <v>124</v>
      </c>
      <c r="J30" s="15" t="s">
        <v>124</v>
      </c>
      <c r="K30" s="109">
        <f>COUNTIF(E30:G30,"&gt;1")</f>
        <v>0</v>
      </c>
      <c r="L30" s="2"/>
    </row>
    <row r="31" spans="1:12" ht="12.6" customHeight="1">
      <c r="A31" s="160"/>
      <c r="B31" s="23" t="s">
        <v>17</v>
      </c>
      <c r="C31" s="24" t="s">
        <v>69</v>
      </c>
      <c r="D31" s="5" t="s">
        <v>63</v>
      </c>
      <c r="E31" s="88"/>
      <c r="F31" s="14" t="s">
        <v>124</v>
      </c>
      <c r="G31" s="143"/>
      <c r="H31" s="87" t="s">
        <v>124</v>
      </c>
      <c r="I31" s="15" t="s">
        <v>124</v>
      </c>
      <c r="J31" s="15" t="s">
        <v>124</v>
      </c>
      <c r="K31" s="109">
        <f>COUNTIF(E31:G31,"&gt;0.006")</f>
        <v>0</v>
      </c>
      <c r="L31" s="2"/>
    </row>
    <row r="32" spans="1:12" ht="12.6" customHeight="1">
      <c r="A32" s="160"/>
      <c r="B32" s="23" t="s">
        <v>18</v>
      </c>
      <c r="C32" s="24" t="s">
        <v>69</v>
      </c>
      <c r="D32" s="5" t="s">
        <v>38</v>
      </c>
      <c r="E32" s="88"/>
      <c r="F32" s="14" t="s">
        <v>124</v>
      </c>
      <c r="G32" s="143"/>
      <c r="H32" s="87" t="s">
        <v>124</v>
      </c>
      <c r="I32" s="15" t="s">
        <v>124</v>
      </c>
      <c r="J32" s="15" t="s">
        <v>124</v>
      </c>
      <c r="K32" s="109">
        <f>COUNTIF(E32:G32,"&gt;0.01")</f>
        <v>0</v>
      </c>
      <c r="L32" s="2"/>
    </row>
    <row r="33" spans="1:12" ht="12.6" customHeight="1">
      <c r="A33" s="160"/>
      <c r="B33" s="23" t="s">
        <v>19</v>
      </c>
      <c r="C33" s="24" t="s">
        <v>69</v>
      </c>
      <c r="D33" s="5" t="s">
        <v>38</v>
      </c>
      <c r="E33" s="88"/>
      <c r="F33" s="14" t="s">
        <v>124</v>
      </c>
      <c r="G33" s="143"/>
      <c r="H33" s="87" t="s">
        <v>124</v>
      </c>
      <c r="I33" s="15" t="s">
        <v>124</v>
      </c>
      <c r="J33" s="15" t="s">
        <v>124</v>
      </c>
      <c r="K33" s="109">
        <f>COUNTIF(E33:G33,"&gt;0.01")</f>
        <v>0</v>
      </c>
      <c r="L33" s="2"/>
    </row>
    <row r="34" spans="1:12" ht="12.6" customHeight="1">
      <c r="A34" s="160"/>
      <c r="B34" s="23" t="s">
        <v>20</v>
      </c>
      <c r="C34" s="24" t="s">
        <v>69</v>
      </c>
      <c r="D34" s="5" t="s">
        <v>64</v>
      </c>
      <c r="E34" s="88"/>
      <c r="F34" s="14" t="s">
        <v>126</v>
      </c>
      <c r="G34" s="143"/>
      <c r="H34" s="87" t="s">
        <v>126</v>
      </c>
      <c r="I34" s="15" t="s">
        <v>126</v>
      </c>
      <c r="J34" s="15" t="s">
        <v>126</v>
      </c>
      <c r="K34" s="109">
        <f>COUNTIF(E34:G34,"&gt;0.002")</f>
        <v>0</v>
      </c>
      <c r="L34" s="2"/>
    </row>
    <row r="35" spans="1:12" ht="12.6" customHeight="1">
      <c r="A35" s="160"/>
      <c r="B35" s="23" t="s">
        <v>21</v>
      </c>
      <c r="C35" s="24" t="s">
        <v>69</v>
      </c>
      <c r="D35" s="5" t="s">
        <v>63</v>
      </c>
      <c r="E35" s="88"/>
      <c r="F35" s="14" t="s">
        <v>123</v>
      </c>
      <c r="G35" s="143"/>
      <c r="H35" s="87" t="s">
        <v>123</v>
      </c>
      <c r="I35" s="15" t="s">
        <v>123</v>
      </c>
      <c r="J35" s="15" t="s">
        <v>123</v>
      </c>
      <c r="K35" s="109">
        <f>COUNTIF(E35:G35,"&gt;0.006")</f>
        <v>0</v>
      </c>
      <c r="L35" s="2"/>
    </row>
    <row r="36" spans="1:12" ht="12.6" customHeight="1">
      <c r="A36" s="160"/>
      <c r="B36" s="23" t="s">
        <v>22</v>
      </c>
      <c r="C36" s="24" t="s">
        <v>69</v>
      </c>
      <c r="D36" s="5" t="s">
        <v>65</v>
      </c>
      <c r="E36" s="88"/>
      <c r="F36" s="14" t="s">
        <v>125</v>
      </c>
      <c r="G36" s="143"/>
      <c r="H36" s="87" t="s">
        <v>125</v>
      </c>
      <c r="I36" s="15" t="s">
        <v>125</v>
      </c>
      <c r="J36" s="15" t="s">
        <v>125</v>
      </c>
      <c r="K36" s="109">
        <f>COUNTIF(E36:G36,"&gt;0.003")</f>
        <v>0</v>
      </c>
      <c r="L36" s="2"/>
    </row>
    <row r="37" spans="1:12" ht="12.6" customHeight="1">
      <c r="A37" s="160"/>
      <c r="B37" s="23" t="s">
        <v>23</v>
      </c>
      <c r="C37" s="24" t="s">
        <v>69</v>
      </c>
      <c r="D37" s="5" t="s">
        <v>41</v>
      </c>
      <c r="E37" s="88"/>
      <c r="F37" s="14" t="s">
        <v>125</v>
      </c>
      <c r="G37" s="143"/>
      <c r="H37" s="87" t="s">
        <v>125</v>
      </c>
      <c r="I37" s="15" t="s">
        <v>125</v>
      </c>
      <c r="J37" s="15" t="s">
        <v>125</v>
      </c>
      <c r="K37" s="109">
        <f>COUNTIF(E37:G37,"&gt;0.02")</f>
        <v>0</v>
      </c>
      <c r="L37" s="2"/>
    </row>
    <row r="38" spans="1:12" ht="12.6" customHeight="1">
      <c r="A38" s="160"/>
      <c r="B38" s="23" t="s">
        <v>24</v>
      </c>
      <c r="C38" s="24" t="s">
        <v>69</v>
      </c>
      <c r="D38" s="5" t="s">
        <v>38</v>
      </c>
      <c r="E38" s="88"/>
      <c r="F38" s="14" t="s">
        <v>124</v>
      </c>
      <c r="G38" s="143"/>
      <c r="H38" s="87" t="s">
        <v>124</v>
      </c>
      <c r="I38" s="15" t="s">
        <v>124</v>
      </c>
      <c r="J38" s="15" t="s">
        <v>124</v>
      </c>
      <c r="K38" s="109">
        <f>COUNTIF(E38:G38,"&gt;0.01")</f>
        <v>0</v>
      </c>
      <c r="L38" s="2"/>
    </row>
    <row r="39" spans="1:12" ht="12.6" customHeight="1">
      <c r="A39" s="160"/>
      <c r="B39" s="23" t="s">
        <v>89</v>
      </c>
      <c r="C39" s="24" t="s">
        <v>69</v>
      </c>
      <c r="D39" s="5" t="s">
        <v>38</v>
      </c>
      <c r="E39" s="88"/>
      <c r="F39" s="14" t="s">
        <v>123</v>
      </c>
      <c r="G39" s="143"/>
      <c r="H39" s="87" t="s">
        <v>123</v>
      </c>
      <c r="I39" s="15" t="s">
        <v>123</v>
      </c>
      <c r="J39" s="15" t="s">
        <v>123</v>
      </c>
      <c r="K39" s="109">
        <f>COUNTIF(E39:G39,"&gt;0.01")</f>
        <v>0</v>
      </c>
      <c r="L39" s="2"/>
    </row>
    <row r="40" spans="1:12" ht="12.6" customHeight="1">
      <c r="A40" s="160"/>
      <c r="B40" s="23" t="s">
        <v>92</v>
      </c>
      <c r="C40" s="24" t="s">
        <v>69</v>
      </c>
      <c r="D40" s="5" t="s">
        <v>72</v>
      </c>
      <c r="E40" s="112">
        <v>1.3</v>
      </c>
      <c r="F40" s="111">
        <v>1.1000000000000001</v>
      </c>
      <c r="G40" s="153">
        <v>1.3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69</v>
      </c>
      <c r="D41" s="5" t="s">
        <v>72</v>
      </c>
      <c r="E41" s="88">
        <v>0.05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69</v>
      </c>
      <c r="D42" s="5" t="s">
        <v>94</v>
      </c>
      <c r="E42" s="112">
        <v>1.3</v>
      </c>
      <c r="F42" s="111">
        <v>1.1000000000000001</v>
      </c>
      <c r="G42" s="153">
        <v>1.3</v>
      </c>
      <c r="H42" s="87">
        <v>1.3</v>
      </c>
      <c r="I42" s="110">
        <v>1.1000000000000001</v>
      </c>
      <c r="J42" s="110">
        <v>1.2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69</v>
      </c>
      <c r="D43" s="5" t="s">
        <v>66</v>
      </c>
      <c r="E43" s="88"/>
      <c r="F43" s="14" t="s">
        <v>121</v>
      </c>
      <c r="G43" s="143"/>
      <c r="H43" s="87" t="s">
        <v>121</v>
      </c>
      <c r="I43" s="15" t="s">
        <v>121</v>
      </c>
      <c r="J43" s="15" t="s">
        <v>121</v>
      </c>
      <c r="K43" s="109">
        <f>COUNTIF(E43:G43,"&gt;0.8")</f>
        <v>0</v>
      </c>
      <c r="L43" s="2"/>
    </row>
    <row r="44" spans="1:12" ht="12.6" customHeight="1">
      <c r="A44" s="160"/>
      <c r="B44" s="23" t="s">
        <v>49</v>
      </c>
      <c r="C44" s="24" t="s">
        <v>69</v>
      </c>
      <c r="D44" s="5" t="s">
        <v>90</v>
      </c>
      <c r="E44" s="88"/>
      <c r="F44" s="14">
        <v>0.02</v>
      </c>
      <c r="G44" s="143"/>
      <c r="H44" s="87">
        <v>0.02</v>
      </c>
      <c r="I44" s="15">
        <v>0.02</v>
      </c>
      <c r="J44" s="15">
        <v>0.02</v>
      </c>
      <c r="K44" s="109">
        <f>COUNTIF(E44:G44,"&gt;1")</f>
        <v>0</v>
      </c>
      <c r="L44" s="2"/>
    </row>
    <row r="45" spans="1:12" ht="12.6" customHeight="1">
      <c r="A45" s="161"/>
      <c r="B45" s="29" t="s">
        <v>91</v>
      </c>
      <c r="C45" s="30" t="s">
        <v>69</v>
      </c>
      <c r="D45" s="131" t="s">
        <v>40</v>
      </c>
      <c r="E45" s="85"/>
      <c r="F45" s="16" t="s">
        <v>109</v>
      </c>
      <c r="G45" s="145"/>
      <c r="H45" s="84" t="s">
        <v>109</v>
      </c>
      <c r="I45" s="41" t="s">
        <v>109</v>
      </c>
      <c r="J45" s="41" t="s">
        <v>109</v>
      </c>
      <c r="K45" s="108">
        <f>COUNTIF(E45:G45,"&gt;0.05")</f>
        <v>0</v>
      </c>
      <c r="L45" s="2"/>
    </row>
    <row r="46" spans="1:12" ht="12.6" customHeight="1">
      <c r="A46" s="159" t="s">
        <v>30</v>
      </c>
      <c r="B46" s="20" t="s">
        <v>78</v>
      </c>
      <c r="C46" s="21" t="s">
        <v>72</v>
      </c>
      <c r="D46" s="31" t="s">
        <v>43</v>
      </c>
      <c r="E46" s="83">
        <v>8</v>
      </c>
      <c r="F46" s="82">
        <v>8</v>
      </c>
      <c r="G46" s="146">
        <v>8</v>
      </c>
      <c r="H46" s="81">
        <v>8</v>
      </c>
      <c r="I46" s="80">
        <v>8</v>
      </c>
      <c r="J46" s="80">
        <v>8</v>
      </c>
      <c r="K46" s="79">
        <f>3-(COUNTIF(E46:G46,"&lt;=8.5")-COUNTIF(E46:G46,"&lt;6.5"))</f>
        <v>0</v>
      </c>
      <c r="L46" s="2"/>
    </row>
    <row r="47" spans="1:12" ht="12.6" customHeight="1">
      <c r="A47" s="160"/>
      <c r="B47" s="23" t="s">
        <v>74</v>
      </c>
      <c r="C47" s="24" t="s">
        <v>69</v>
      </c>
      <c r="D47" s="5" t="s">
        <v>70</v>
      </c>
      <c r="E47" s="75">
        <v>0.8</v>
      </c>
      <c r="F47" s="74">
        <v>1.3</v>
      </c>
      <c r="G47" s="136">
        <v>0.8</v>
      </c>
      <c r="H47" s="78">
        <v>1.3</v>
      </c>
      <c r="I47" s="77">
        <v>0.8</v>
      </c>
      <c r="J47" s="77">
        <v>1</v>
      </c>
      <c r="K47" s="67">
        <f>COUNTIF(E47:G47,"&gt;2")</f>
        <v>0</v>
      </c>
      <c r="L47" s="2"/>
    </row>
    <row r="48" spans="1:12" ht="12.6" customHeight="1">
      <c r="A48" s="160"/>
      <c r="B48" s="23" t="s">
        <v>75</v>
      </c>
      <c r="C48" s="24" t="s">
        <v>69</v>
      </c>
      <c r="D48" s="5" t="s">
        <v>72</v>
      </c>
      <c r="E48" s="75">
        <v>2</v>
      </c>
      <c r="F48" s="74">
        <v>2.4</v>
      </c>
      <c r="G48" s="136">
        <v>2</v>
      </c>
      <c r="H48" s="78">
        <v>2.4</v>
      </c>
      <c r="I48" s="77">
        <v>2</v>
      </c>
      <c r="J48" s="77">
        <v>2.1</v>
      </c>
      <c r="K48" s="67"/>
      <c r="L48" s="2"/>
    </row>
    <row r="49" spans="1:12" ht="12.6" customHeight="1">
      <c r="A49" s="160"/>
      <c r="B49" s="23" t="s">
        <v>76</v>
      </c>
      <c r="C49" s="24" t="s">
        <v>69</v>
      </c>
      <c r="D49" s="5" t="s">
        <v>71</v>
      </c>
      <c r="E49" s="56">
        <v>3</v>
      </c>
      <c r="F49" s="9" t="s">
        <v>118</v>
      </c>
      <c r="G49" s="140">
        <v>3</v>
      </c>
      <c r="H49" s="55">
        <v>3</v>
      </c>
      <c r="I49" s="48" t="s">
        <v>118</v>
      </c>
      <c r="J49" s="48">
        <v>2</v>
      </c>
      <c r="K49" s="67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69</v>
      </c>
      <c r="D50" s="5" t="s">
        <v>67</v>
      </c>
      <c r="E50" s="75">
        <v>10</v>
      </c>
      <c r="F50" s="74">
        <v>9</v>
      </c>
      <c r="G50" s="136">
        <v>12.1</v>
      </c>
      <c r="H50" s="78">
        <v>12.1</v>
      </c>
      <c r="I50" s="77">
        <v>9</v>
      </c>
      <c r="J50" s="77">
        <v>10.4</v>
      </c>
      <c r="K50" s="67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117</v>
      </c>
      <c r="D51" s="5" t="s">
        <v>44</v>
      </c>
      <c r="E51" s="56">
        <v>330</v>
      </c>
      <c r="F51" s="9">
        <v>3300</v>
      </c>
      <c r="G51" s="140">
        <v>230</v>
      </c>
      <c r="H51" s="55">
        <v>3300</v>
      </c>
      <c r="I51" s="48">
        <v>230</v>
      </c>
      <c r="J51" s="48">
        <v>1300</v>
      </c>
      <c r="K51" s="67">
        <f>COUNTIF(E51:G51,"&gt;1000")</f>
        <v>1</v>
      </c>
      <c r="L51" s="2"/>
    </row>
    <row r="52" spans="1:12" ht="12.6" customHeight="1">
      <c r="A52" s="160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69</v>
      </c>
      <c r="D53" s="5" t="s">
        <v>72</v>
      </c>
      <c r="E53" s="75">
        <v>1.6</v>
      </c>
      <c r="F53" s="74">
        <v>1.4</v>
      </c>
      <c r="G53" s="136">
        <v>1.7</v>
      </c>
      <c r="H53" s="78">
        <v>1.7</v>
      </c>
      <c r="I53" s="77">
        <v>1.4</v>
      </c>
      <c r="J53" s="77">
        <v>1.6</v>
      </c>
      <c r="K53" s="67"/>
      <c r="L53" s="2"/>
    </row>
    <row r="54" spans="1:12" ht="12.6" customHeight="1">
      <c r="A54" s="160"/>
      <c r="B54" s="23" t="s">
        <v>29</v>
      </c>
      <c r="C54" s="24" t="s">
        <v>69</v>
      </c>
      <c r="D54" s="5" t="s">
        <v>72</v>
      </c>
      <c r="E54" s="73">
        <v>0.13</v>
      </c>
      <c r="F54" s="72">
        <v>0.2</v>
      </c>
      <c r="G54" s="140">
        <v>0.16</v>
      </c>
      <c r="H54" s="119">
        <v>0.2</v>
      </c>
      <c r="I54" s="48">
        <v>0.13</v>
      </c>
      <c r="J54" s="71">
        <v>0.16</v>
      </c>
      <c r="K54" s="67"/>
      <c r="L54" s="2"/>
    </row>
    <row r="55" spans="1:12" ht="12.6" customHeight="1">
      <c r="A55" s="160"/>
      <c r="B55" s="23" t="s">
        <v>73</v>
      </c>
      <c r="C55" s="24" t="s">
        <v>69</v>
      </c>
      <c r="D55" s="5" t="s">
        <v>104</v>
      </c>
      <c r="E55" s="56"/>
      <c r="F55" s="9">
        <v>1.7999999999999999E-2</v>
      </c>
      <c r="G55" s="140">
        <v>9.9000000000000008E-3</v>
      </c>
      <c r="H55" s="55">
        <v>1.7999999999999999E-2</v>
      </c>
      <c r="I55" s="48">
        <v>9.9000000000000008E-3</v>
      </c>
      <c r="J55" s="68">
        <v>1.4E-2</v>
      </c>
      <c r="K55" s="66">
        <f>COUNTIF(E55:G55,"&gt;0.03")</f>
        <v>0</v>
      </c>
      <c r="L55" s="2"/>
    </row>
    <row r="56" spans="1:12" ht="12.6" customHeight="1">
      <c r="A56" s="159" t="s">
        <v>36</v>
      </c>
      <c r="B56" s="20" t="s">
        <v>31</v>
      </c>
      <c r="C56" s="21" t="s">
        <v>69</v>
      </c>
      <c r="D56" s="22" t="s">
        <v>72</v>
      </c>
      <c r="E56" s="65"/>
      <c r="F56" s="7" t="s">
        <v>109</v>
      </c>
      <c r="G56" s="135"/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0"/>
      <c r="B57" s="23" t="s">
        <v>115</v>
      </c>
      <c r="C57" s="24" t="s">
        <v>69</v>
      </c>
      <c r="D57" s="5" t="s">
        <v>72</v>
      </c>
      <c r="E57" s="63"/>
      <c r="F57" s="6">
        <v>2.3999999999999998E-3</v>
      </c>
      <c r="G57" s="139"/>
      <c r="H57" s="62">
        <v>2.3999999999999998E-3</v>
      </c>
      <c r="I57" s="10">
        <v>2.3999999999999998E-3</v>
      </c>
      <c r="J57" s="10">
        <v>2.3999999999999998E-3</v>
      </c>
      <c r="K57" s="17"/>
      <c r="L57" s="2"/>
    </row>
    <row r="58" spans="1:12" ht="12.6" customHeight="1">
      <c r="A58" s="160"/>
      <c r="B58" s="23" t="s">
        <v>32</v>
      </c>
      <c r="C58" s="24" t="s">
        <v>69</v>
      </c>
      <c r="D58" s="5" t="s">
        <v>72</v>
      </c>
      <c r="E58" s="56"/>
      <c r="F58" s="9" t="s">
        <v>120</v>
      </c>
      <c r="G58" s="140"/>
      <c r="H58" s="55" t="s">
        <v>120</v>
      </c>
      <c r="I58" s="48" t="s">
        <v>120</v>
      </c>
      <c r="J58" s="48" t="s">
        <v>120</v>
      </c>
      <c r="K58" s="49"/>
      <c r="L58" s="2"/>
    </row>
    <row r="59" spans="1:12" ht="12.6" customHeight="1">
      <c r="A59" s="160"/>
      <c r="B59" s="23" t="s">
        <v>33</v>
      </c>
      <c r="C59" s="24" t="s">
        <v>69</v>
      </c>
      <c r="D59" s="5" t="s">
        <v>72</v>
      </c>
      <c r="E59" s="63"/>
      <c r="F59" s="6" t="s">
        <v>114</v>
      </c>
      <c r="G59" s="139"/>
      <c r="H59" s="62" t="s">
        <v>114</v>
      </c>
      <c r="I59" s="10" t="s">
        <v>114</v>
      </c>
      <c r="J59" s="10" t="s">
        <v>114</v>
      </c>
      <c r="K59" s="17"/>
      <c r="L59" s="2"/>
    </row>
    <row r="60" spans="1:12" ht="12.6" customHeight="1">
      <c r="A60" s="160"/>
      <c r="B60" s="23" t="s">
        <v>113</v>
      </c>
      <c r="C60" s="24" t="s">
        <v>69</v>
      </c>
      <c r="D60" s="5" t="s">
        <v>72</v>
      </c>
      <c r="E60" s="63"/>
      <c r="F60" s="6" t="s">
        <v>109</v>
      </c>
      <c r="G60" s="139"/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1"/>
      <c r="B61" s="25" t="s">
        <v>112</v>
      </c>
      <c r="C61" s="26" t="s">
        <v>69</v>
      </c>
      <c r="D61" s="27" t="s">
        <v>72</v>
      </c>
      <c r="E61" s="61"/>
      <c r="F61" s="11" t="s">
        <v>111</v>
      </c>
      <c r="G61" s="141"/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69</v>
      </c>
      <c r="D62" s="35" t="s">
        <v>72</v>
      </c>
      <c r="E62" s="59">
        <v>0.15</v>
      </c>
      <c r="F62" s="58">
        <v>0.06</v>
      </c>
      <c r="G62" s="147">
        <v>0.04</v>
      </c>
      <c r="H62" s="57">
        <v>0.15</v>
      </c>
      <c r="I62" s="50">
        <v>0.04</v>
      </c>
      <c r="J62" s="117">
        <v>0.08</v>
      </c>
      <c r="K62" s="45"/>
      <c r="L62" s="114"/>
    </row>
    <row r="63" spans="1:12" ht="12.6" customHeight="1">
      <c r="A63" s="163"/>
      <c r="B63" s="23" t="s">
        <v>56</v>
      </c>
      <c r="C63" s="24" t="s">
        <v>69</v>
      </c>
      <c r="D63" s="5" t="s">
        <v>72</v>
      </c>
      <c r="E63" s="73">
        <v>0.12</v>
      </c>
      <c r="F63" s="72">
        <v>0.17</v>
      </c>
      <c r="G63" s="140">
        <v>0.14000000000000001</v>
      </c>
      <c r="H63" s="55">
        <v>0.17</v>
      </c>
      <c r="I63" s="48">
        <v>0.12</v>
      </c>
      <c r="J63" s="71">
        <v>0.14000000000000001</v>
      </c>
      <c r="K63" s="49"/>
      <c r="L63" s="2"/>
    </row>
    <row r="64" spans="1:12" ht="12.6" customHeight="1" thickBot="1">
      <c r="A64" s="164"/>
      <c r="B64" s="36" t="s">
        <v>35</v>
      </c>
      <c r="C64" s="37" t="s">
        <v>69</v>
      </c>
      <c r="D64" s="38" t="s">
        <v>72</v>
      </c>
      <c r="E64" s="54"/>
      <c r="F64" s="18" t="s">
        <v>106</v>
      </c>
      <c r="G64" s="148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103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224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223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0.38541666666666669</v>
      </c>
      <c r="F5" s="101">
        <v>0.3888888888888889</v>
      </c>
      <c r="G5" s="134">
        <v>0.375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139</v>
      </c>
      <c r="D6" s="22" t="s">
        <v>139</v>
      </c>
      <c r="E6" s="65" t="s">
        <v>253</v>
      </c>
      <c r="F6" s="7" t="s">
        <v>253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141</v>
      </c>
      <c r="D7" s="5" t="s">
        <v>207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189</v>
      </c>
      <c r="D8" s="5" t="s">
        <v>182</v>
      </c>
      <c r="E8" s="100">
        <v>0.37</v>
      </c>
      <c r="F8" s="99">
        <v>0.33</v>
      </c>
      <c r="G8" s="137">
        <v>0.36</v>
      </c>
      <c r="H8" s="98">
        <v>0.37</v>
      </c>
      <c r="I8" s="97">
        <v>0.33</v>
      </c>
      <c r="J8" s="97">
        <v>0.35299999999999998</v>
      </c>
      <c r="K8" s="17"/>
      <c r="L8" s="2"/>
    </row>
    <row r="9" spans="1:12" ht="12.6" customHeight="1">
      <c r="A9" s="160"/>
      <c r="B9" s="23" t="s">
        <v>3</v>
      </c>
      <c r="C9" s="24" t="s">
        <v>176</v>
      </c>
      <c r="D9" s="5" t="s">
        <v>72</v>
      </c>
      <c r="E9" s="100">
        <v>7.3999999999999996E-2</v>
      </c>
      <c r="F9" s="99">
        <v>5.3999999999999999E-2</v>
      </c>
      <c r="G9" s="139">
        <v>7.1999999999999995E-2</v>
      </c>
      <c r="H9" s="98">
        <v>7.3999999999999996E-2</v>
      </c>
      <c r="I9" s="97">
        <v>5.3999999999999999E-2</v>
      </c>
      <c r="J9" s="97">
        <v>6.7000000000000004E-2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72</v>
      </c>
      <c r="E10" s="96">
        <v>0.25</v>
      </c>
      <c r="F10" s="95">
        <v>0.39</v>
      </c>
      <c r="G10" s="138">
        <v>0.26</v>
      </c>
      <c r="H10" s="115">
        <v>0.39</v>
      </c>
      <c r="I10" s="94">
        <v>0.25</v>
      </c>
      <c r="J10" s="94">
        <v>0.3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72</v>
      </c>
      <c r="E11" s="73">
        <v>0.37</v>
      </c>
      <c r="F11" s="72">
        <v>0.28000000000000003</v>
      </c>
      <c r="G11" s="140">
        <v>0.41</v>
      </c>
      <c r="H11" s="119">
        <v>0.41</v>
      </c>
      <c r="I11" s="71">
        <v>0.28000000000000003</v>
      </c>
      <c r="J11" s="71">
        <v>0.35</v>
      </c>
      <c r="K11" s="49"/>
      <c r="L11" s="2"/>
    </row>
    <row r="12" spans="1:12" ht="12.6" customHeight="1">
      <c r="A12" s="160"/>
      <c r="B12" s="23" t="s">
        <v>6</v>
      </c>
      <c r="C12" s="24" t="s">
        <v>222</v>
      </c>
      <c r="D12" s="5" t="s">
        <v>72</v>
      </c>
      <c r="E12" s="75">
        <v>22</v>
      </c>
      <c r="F12" s="74">
        <v>32.299999999999997</v>
      </c>
      <c r="G12" s="136">
        <v>15</v>
      </c>
      <c r="H12" s="78">
        <v>32.299999999999997</v>
      </c>
      <c r="I12" s="77">
        <v>15</v>
      </c>
      <c r="J12" s="77">
        <v>23.099999999999998</v>
      </c>
      <c r="K12" s="49"/>
      <c r="L12" s="2"/>
    </row>
    <row r="13" spans="1:12" ht="12.6" customHeight="1">
      <c r="A13" s="160"/>
      <c r="B13" s="23" t="s">
        <v>7</v>
      </c>
      <c r="C13" s="24" t="s">
        <v>84</v>
      </c>
      <c r="D13" s="5" t="s">
        <v>221</v>
      </c>
      <c r="E13" s="75">
        <v>18</v>
      </c>
      <c r="F13" s="74">
        <v>24.3</v>
      </c>
      <c r="G13" s="136">
        <v>9.4</v>
      </c>
      <c r="H13" s="78">
        <v>24.3</v>
      </c>
      <c r="I13" s="77">
        <v>9.4</v>
      </c>
      <c r="J13" s="77">
        <v>17.2</v>
      </c>
      <c r="K13" s="49"/>
      <c r="L13" s="2"/>
    </row>
    <row r="14" spans="1:12" ht="12.6" customHeight="1">
      <c r="A14" s="160"/>
      <c r="B14" s="23" t="s">
        <v>8</v>
      </c>
      <c r="C14" s="24" t="s">
        <v>137</v>
      </c>
      <c r="D14" s="5" t="s">
        <v>72</v>
      </c>
      <c r="E14" s="63" t="s">
        <v>401</v>
      </c>
      <c r="F14" s="6" t="s">
        <v>402</v>
      </c>
      <c r="G14" s="139" t="s">
        <v>401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132</v>
      </c>
      <c r="E15" s="125">
        <v>48</v>
      </c>
      <c r="F15" s="126">
        <v>25</v>
      </c>
      <c r="G15" s="154">
        <v>52</v>
      </c>
      <c r="H15" s="127">
        <v>52</v>
      </c>
      <c r="I15" s="76">
        <v>25</v>
      </c>
      <c r="J15" s="76">
        <v>42</v>
      </c>
      <c r="K15" s="49"/>
      <c r="L15" s="2"/>
    </row>
    <row r="16" spans="1:12" ht="12.6" customHeight="1">
      <c r="A16" s="160"/>
      <c r="B16" s="23" t="s">
        <v>10</v>
      </c>
      <c r="C16" s="24" t="s">
        <v>207</v>
      </c>
      <c r="D16" s="5" t="s">
        <v>207</v>
      </c>
      <c r="E16" s="63" t="s">
        <v>134</v>
      </c>
      <c r="F16" s="6" t="s">
        <v>134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207</v>
      </c>
      <c r="D17" s="27" t="s">
        <v>72</v>
      </c>
      <c r="E17" s="61" t="s">
        <v>313</v>
      </c>
      <c r="F17" s="11" t="s">
        <v>313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187</v>
      </c>
      <c r="C18" s="21" t="s">
        <v>213</v>
      </c>
      <c r="D18" s="22" t="s">
        <v>65</v>
      </c>
      <c r="E18" s="93"/>
      <c r="F18" s="13"/>
      <c r="G18" s="142"/>
      <c r="H18" s="92"/>
      <c r="I18" s="40"/>
      <c r="J18" s="40"/>
      <c r="K18" s="113"/>
      <c r="L18" s="2"/>
    </row>
    <row r="19" spans="1:12" ht="12.6" customHeight="1">
      <c r="A19" s="160"/>
      <c r="B19" s="23" t="s">
        <v>46</v>
      </c>
      <c r="C19" s="24" t="s">
        <v>69</v>
      </c>
      <c r="D19" s="28" t="s">
        <v>39</v>
      </c>
      <c r="E19" s="88"/>
      <c r="F19" s="14"/>
      <c r="G19" s="143"/>
      <c r="H19" s="87"/>
      <c r="I19" s="15"/>
      <c r="J19" s="15"/>
      <c r="K19" s="109"/>
      <c r="L19" s="2"/>
    </row>
    <row r="20" spans="1:12" ht="12.6" customHeight="1">
      <c r="A20" s="160"/>
      <c r="B20" s="23" t="s">
        <v>186</v>
      </c>
      <c r="C20" s="24" t="s">
        <v>69</v>
      </c>
      <c r="D20" s="5" t="s">
        <v>38</v>
      </c>
      <c r="E20" s="88"/>
      <c r="F20" s="14"/>
      <c r="G20" s="143"/>
      <c r="H20" s="87"/>
      <c r="I20" s="15"/>
      <c r="J20" s="15"/>
      <c r="K20" s="109"/>
      <c r="L20" s="2"/>
    </row>
    <row r="21" spans="1:12" ht="12.6" customHeight="1">
      <c r="A21" s="160"/>
      <c r="B21" s="23" t="s">
        <v>85</v>
      </c>
      <c r="C21" s="24" t="s">
        <v>127</v>
      </c>
      <c r="D21" s="5" t="s">
        <v>40</v>
      </c>
      <c r="E21" s="88"/>
      <c r="F21" s="14"/>
      <c r="G21" s="143"/>
      <c r="H21" s="87"/>
      <c r="I21" s="15"/>
      <c r="J21" s="15"/>
      <c r="K21" s="109"/>
      <c r="L21" s="2"/>
    </row>
    <row r="22" spans="1:12" ht="12.6" customHeight="1">
      <c r="A22" s="160"/>
      <c r="B22" s="23" t="s">
        <v>47</v>
      </c>
      <c r="C22" s="24" t="s">
        <v>69</v>
      </c>
      <c r="D22" s="5" t="s">
        <v>38</v>
      </c>
      <c r="E22" s="88"/>
      <c r="F22" s="14"/>
      <c r="G22" s="143"/>
      <c r="H22" s="87"/>
      <c r="I22" s="15"/>
      <c r="J22" s="15"/>
      <c r="K22" s="109"/>
      <c r="L22" s="2"/>
    </row>
    <row r="23" spans="1:12" ht="12.6" customHeight="1">
      <c r="A23" s="160"/>
      <c r="B23" s="23" t="s">
        <v>220</v>
      </c>
      <c r="C23" s="24" t="s">
        <v>69</v>
      </c>
      <c r="D23" s="5" t="s">
        <v>61</v>
      </c>
      <c r="E23" s="88"/>
      <c r="F23" s="14"/>
      <c r="G23" s="143"/>
      <c r="H23" s="87"/>
      <c r="I23" s="15"/>
      <c r="J23" s="15"/>
      <c r="K23" s="109"/>
      <c r="L23" s="2"/>
    </row>
    <row r="24" spans="1:12" ht="12.6" customHeight="1">
      <c r="A24" s="160"/>
      <c r="B24" s="23" t="s">
        <v>87</v>
      </c>
      <c r="C24" s="24" t="s">
        <v>206</v>
      </c>
      <c r="D24" s="28" t="s">
        <v>39</v>
      </c>
      <c r="E24" s="88"/>
      <c r="F24" s="14"/>
      <c r="G24" s="143"/>
      <c r="H24" s="87"/>
      <c r="I24" s="15"/>
      <c r="J24" s="15"/>
      <c r="K24" s="109"/>
      <c r="L24" s="2"/>
    </row>
    <row r="25" spans="1:12" ht="12.6" customHeight="1">
      <c r="A25" s="160"/>
      <c r="B25" s="23" t="s">
        <v>12</v>
      </c>
      <c r="C25" s="24" t="s">
        <v>213</v>
      </c>
      <c r="D25" s="5" t="s">
        <v>41</v>
      </c>
      <c r="E25" s="88"/>
      <c r="F25" s="14"/>
      <c r="G25" s="143"/>
      <c r="H25" s="87"/>
      <c r="I25" s="15"/>
      <c r="J25" s="15"/>
      <c r="K25" s="109"/>
      <c r="L25" s="2"/>
    </row>
    <row r="26" spans="1:12" ht="12.6" customHeight="1">
      <c r="A26" s="160"/>
      <c r="B26" s="23" t="s">
        <v>13</v>
      </c>
      <c r="C26" s="24" t="s">
        <v>218</v>
      </c>
      <c r="D26" s="5" t="s">
        <v>45</v>
      </c>
      <c r="E26" s="88"/>
      <c r="F26" s="14"/>
      <c r="G26" s="143"/>
      <c r="H26" s="87"/>
      <c r="I26" s="15"/>
      <c r="J26" s="15"/>
      <c r="K26" s="109"/>
      <c r="L26" s="2"/>
    </row>
    <row r="27" spans="1:12" ht="12.6" customHeight="1">
      <c r="A27" s="160"/>
      <c r="B27" s="23" t="s">
        <v>14</v>
      </c>
      <c r="C27" s="24" t="s">
        <v>107</v>
      </c>
      <c r="D27" s="5" t="s">
        <v>62</v>
      </c>
      <c r="E27" s="88"/>
      <c r="F27" s="14"/>
      <c r="G27" s="143"/>
      <c r="H27" s="87"/>
      <c r="I27" s="15"/>
      <c r="J27" s="15"/>
      <c r="K27" s="109"/>
      <c r="L27" s="2"/>
    </row>
    <row r="28" spans="1:12" ht="12.6" customHeight="1">
      <c r="A28" s="160"/>
      <c r="B28" s="23" t="s">
        <v>15</v>
      </c>
      <c r="C28" s="24" t="s">
        <v>206</v>
      </c>
      <c r="D28" s="5" t="s">
        <v>58</v>
      </c>
      <c r="E28" s="88"/>
      <c r="F28" s="14"/>
      <c r="G28" s="143"/>
      <c r="H28" s="87"/>
      <c r="I28" s="15"/>
      <c r="J28" s="15"/>
      <c r="K28" s="109"/>
      <c r="L28" s="2"/>
    </row>
    <row r="29" spans="1:12" ht="12.6" customHeight="1">
      <c r="A29" s="160"/>
      <c r="B29" s="23" t="s">
        <v>88</v>
      </c>
      <c r="C29" s="24" t="s">
        <v>69</v>
      </c>
      <c r="D29" s="5" t="s">
        <v>42</v>
      </c>
      <c r="E29" s="88"/>
      <c r="F29" s="14"/>
      <c r="G29" s="143"/>
      <c r="H29" s="87"/>
      <c r="I29" s="15"/>
      <c r="J29" s="15"/>
      <c r="K29" s="109"/>
      <c r="L29" s="2"/>
    </row>
    <row r="30" spans="1:12" ht="12.6" customHeight="1">
      <c r="A30" s="160"/>
      <c r="B30" s="23" t="s">
        <v>16</v>
      </c>
      <c r="C30" s="24" t="s">
        <v>219</v>
      </c>
      <c r="D30" s="5" t="s">
        <v>60</v>
      </c>
      <c r="E30" s="88"/>
      <c r="F30" s="14"/>
      <c r="G30" s="143"/>
      <c r="H30" s="87"/>
      <c r="I30" s="15"/>
      <c r="J30" s="15"/>
      <c r="K30" s="109"/>
      <c r="L30" s="2"/>
    </row>
    <row r="31" spans="1:12" ht="12.6" customHeight="1">
      <c r="A31" s="160"/>
      <c r="B31" s="23" t="s">
        <v>17</v>
      </c>
      <c r="C31" s="24" t="s">
        <v>206</v>
      </c>
      <c r="D31" s="5" t="s">
        <v>63</v>
      </c>
      <c r="E31" s="88"/>
      <c r="F31" s="14"/>
      <c r="G31" s="143"/>
      <c r="H31" s="87"/>
      <c r="I31" s="15"/>
      <c r="J31" s="15"/>
      <c r="K31" s="109"/>
      <c r="L31" s="2"/>
    </row>
    <row r="32" spans="1:12" ht="12.6" customHeight="1">
      <c r="A32" s="160"/>
      <c r="B32" s="23" t="s">
        <v>18</v>
      </c>
      <c r="C32" s="24" t="s">
        <v>69</v>
      </c>
      <c r="D32" s="5" t="s">
        <v>38</v>
      </c>
      <c r="E32" s="88"/>
      <c r="F32" s="14"/>
      <c r="G32" s="143"/>
      <c r="H32" s="87"/>
      <c r="I32" s="15"/>
      <c r="J32" s="15"/>
      <c r="K32" s="109"/>
      <c r="L32" s="2"/>
    </row>
    <row r="33" spans="1:12" ht="12.6" customHeight="1">
      <c r="A33" s="160"/>
      <c r="B33" s="23" t="s">
        <v>19</v>
      </c>
      <c r="C33" s="24" t="s">
        <v>69</v>
      </c>
      <c r="D33" s="5" t="s">
        <v>38</v>
      </c>
      <c r="E33" s="88"/>
      <c r="F33" s="14"/>
      <c r="G33" s="143"/>
      <c r="H33" s="87"/>
      <c r="I33" s="15"/>
      <c r="J33" s="15"/>
      <c r="K33" s="109"/>
      <c r="L33" s="2"/>
    </row>
    <row r="34" spans="1:12" ht="12.6" customHeight="1">
      <c r="A34" s="160"/>
      <c r="B34" s="23" t="s">
        <v>20</v>
      </c>
      <c r="C34" s="24" t="s">
        <v>69</v>
      </c>
      <c r="D34" s="5" t="s">
        <v>64</v>
      </c>
      <c r="E34" s="88"/>
      <c r="F34" s="14"/>
      <c r="G34" s="143"/>
      <c r="H34" s="87"/>
      <c r="I34" s="15"/>
      <c r="J34" s="15"/>
      <c r="K34" s="109"/>
      <c r="L34" s="2"/>
    </row>
    <row r="35" spans="1:12" ht="12.6" customHeight="1">
      <c r="A35" s="160"/>
      <c r="B35" s="23" t="s">
        <v>21</v>
      </c>
      <c r="C35" s="24" t="s">
        <v>107</v>
      </c>
      <c r="D35" s="5" t="s">
        <v>63</v>
      </c>
      <c r="E35" s="88"/>
      <c r="F35" s="14"/>
      <c r="G35" s="143"/>
      <c r="H35" s="87"/>
      <c r="I35" s="15"/>
      <c r="J35" s="15"/>
      <c r="K35" s="109"/>
      <c r="L35" s="2"/>
    </row>
    <row r="36" spans="1:12" ht="12.6" customHeight="1">
      <c r="A36" s="160"/>
      <c r="B36" s="23" t="s">
        <v>22</v>
      </c>
      <c r="C36" s="24" t="s">
        <v>69</v>
      </c>
      <c r="D36" s="5" t="s">
        <v>65</v>
      </c>
      <c r="E36" s="88"/>
      <c r="F36" s="14"/>
      <c r="G36" s="143"/>
      <c r="H36" s="87"/>
      <c r="I36" s="15"/>
      <c r="J36" s="15"/>
      <c r="K36" s="109"/>
      <c r="L36" s="2"/>
    </row>
    <row r="37" spans="1:12" ht="12.6" customHeight="1">
      <c r="A37" s="160"/>
      <c r="B37" s="23" t="s">
        <v>23</v>
      </c>
      <c r="C37" s="24" t="s">
        <v>69</v>
      </c>
      <c r="D37" s="5" t="s">
        <v>41</v>
      </c>
      <c r="E37" s="88"/>
      <c r="F37" s="14"/>
      <c r="G37" s="143"/>
      <c r="H37" s="87"/>
      <c r="I37" s="15"/>
      <c r="J37" s="15"/>
      <c r="K37" s="109"/>
      <c r="L37" s="2"/>
    </row>
    <row r="38" spans="1:12" ht="12.6" customHeight="1">
      <c r="A38" s="160"/>
      <c r="B38" s="23" t="s">
        <v>24</v>
      </c>
      <c r="C38" s="24" t="s">
        <v>69</v>
      </c>
      <c r="D38" s="5" t="s">
        <v>38</v>
      </c>
      <c r="E38" s="88"/>
      <c r="F38" s="14"/>
      <c r="G38" s="143"/>
      <c r="H38" s="87"/>
      <c r="I38" s="15"/>
      <c r="J38" s="15"/>
      <c r="K38" s="109"/>
      <c r="L38" s="2"/>
    </row>
    <row r="39" spans="1:12" ht="12.6" customHeight="1">
      <c r="A39" s="160"/>
      <c r="B39" s="23" t="s">
        <v>89</v>
      </c>
      <c r="C39" s="24" t="s">
        <v>69</v>
      </c>
      <c r="D39" s="5" t="s">
        <v>38</v>
      </c>
      <c r="E39" s="88"/>
      <c r="F39" s="14"/>
      <c r="G39" s="143"/>
      <c r="H39" s="87"/>
      <c r="I39" s="15"/>
      <c r="J39" s="15"/>
      <c r="K39" s="109"/>
      <c r="L39" s="2"/>
    </row>
    <row r="40" spans="1:12" ht="12.6" customHeight="1">
      <c r="A40" s="160"/>
      <c r="B40" s="23" t="s">
        <v>92</v>
      </c>
      <c r="C40" s="24" t="s">
        <v>69</v>
      </c>
      <c r="D40" s="5" t="s">
        <v>207</v>
      </c>
      <c r="E40" s="112">
        <v>2.5</v>
      </c>
      <c r="F40" s="111">
        <v>1.7</v>
      </c>
      <c r="G40" s="143">
        <v>1.8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69</v>
      </c>
      <c r="D41" s="5" t="s">
        <v>72</v>
      </c>
      <c r="E41" s="59">
        <v>0.1</v>
      </c>
      <c r="F41" s="14">
        <v>0.22</v>
      </c>
      <c r="G41" s="143">
        <v>0.18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69</v>
      </c>
      <c r="D42" s="5" t="s">
        <v>94</v>
      </c>
      <c r="E42" s="112">
        <v>2.6</v>
      </c>
      <c r="F42" s="111">
        <v>1.9</v>
      </c>
      <c r="G42" s="153">
        <v>1.9</v>
      </c>
      <c r="H42" s="118">
        <v>2.6</v>
      </c>
      <c r="I42" s="110">
        <v>1.9</v>
      </c>
      <c r="J42" s="110">
        <v>2.1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206</v>
      </c>
      <c r="D43" s="5" t="s">
        <v>66</v>
      </c>
      <c r="E43" s="88"/>
      <c r="F43" s="14"/>
      <c r="G43" s="143"/>
      <c r="H43" s="87"/>
      <c r="I43" s="15"/>
      <c r="J43" s="15"/>
      <c r="K43" s="109"/>
      <c r="L43" s="2"/>
    </row>
    <row r="44" spans="1:12" ht="12.6" customHeight="1">
      <c r="A44" s="160"/>
      <c r="B44" s="23" t="s">
        <v>49</v>
      </c>
      <c r="C44" s="24" t="s">
        <v>218</v>
      </c>
      <c r="D44" s="5" t="s">
        <v>217</v>
      </c>
      <c r="E44" s="88"/>
      <c r="F44" s="14"/>
      <c r="G44" s="143"/>
      <c r="H44" s="87"/>
      <c r="I44" s="15"/>
      <c r="J44" s="15"/>
      <c r="K44" s="109"/>
      <c r="L44" s="2"/>
    </row>
    <row r="45" spans="1:12" ht="12.6" customHeight="1">
      <c r="A45" s="161"/>
      <c r="B45" s="29" t="s">
        <v>91</v>
      </c>
      <c r="C45" s="30" t="s">
        <v>69</v>
      </c>
      <c r="D45" s="131" t="s">
        <v>40</v>
      </c>
      <c r="E45" s="85"/>
      <c r="F45" s="16"/>
      <c r="G45" s="145"/>
      <c r="H45" s="84"/>
      <c r="I45" s="41"/>
      <c r="J45" s="41"/>
      <c r="K45" s="108"/>
      <c r="L45" s="2"/>
    </row>
    <row r="46" spans="1:12" ht="12.6" customHeight="1">
      <c r="A46" s="159" t="s">
        <v>30</v>
      </c>
      <c r="B46" s="20" t="s">
        <v>78</v>
      </c>
      <c r="C46" s="21" t="s">
        <v>216</v>
      </c>
      <c r="D46" s="31" t="s">
        <v>43</v>
      </c>
      <c r="E46" s="83">
        <v>7.9</v>
      </c>
      <c r="F46" s="82">
        <v>7.9</v>
      </c>
      <c r="G46" s="146">
        <v>7.9</v>
      </c>
      <c r="H46" s="81">
        <v>7.9</v>
      </c>
      <c r="I46" s="80">
        <v>7.9</v>
      </c>
      <c r="J46" s="80">
        <v>7.9000000000000012</v>
      </c>
      <c r="K46" s="79">
        <f>3-(COUNTIF(E46:G46,"&lt;=8.5")-COUNTIF(E46:G46,"&lt;6.5"))</f>
        <v>0</v>
      </c>
      <c r="L46" s="2"/>
    </row>
    <row r="47" spans="1:12" ht="12.6" customHeight="1">
      <c r="A47" s="160"/>
      <c r="B47" s="23" t="s">
        <v>74</v>
      </c>
      <c r="C47" s="24" t="s">
        <v>69</v>
      </c>
      <c r="D47" s="5" t="s">
        <v>215</v>
      </c>
      <c r="E47" s="75">
        <v>2.7</v>
      </c>
      <c r="F47" s="74">
        <v>4.2</v>
      </c>
      <c r="G47" s="136">
        <v>2</v>
      </c>
      <c r="H47" s="78">
        <v>4.2</v>
      </c>
      <c r="I47" s="77">
        <v>2</v>
      </c>
      <c r="J47" s="77">
        <v>3</v>
      </c>
      <c r="K47" s="67">
        <f>COUNTIF(E47:G47,"&gt;2")</f>
        <v>2</v>
      </c>
      <c r="L47" s="2"/>
    </row>
    <row r="48" spans="1:12" ht="12.6" customHeight="1">
      <c r="A48" s="160"/>
      <c r="B48" s="23" t="s">
        <v>75</v>
      </c>
      <c r="C48" s="24" t="s">
        <v>108</v>
      </c>
      <c r="D48" s="5" t="s">
        <v>207</v>
      </c>
      <c r="E48" s="75">
        <v>4.5</v>
      </c>
      <c r="F48" s="74">
        <v>5.2</v>
      </c>
      <c r="G48" s="136">
        <v>3.7</v>
      </c>
      <c r="H48" s="78">
        <v>5.2</v>
      </c>
      <c r="I48" s="77">
        <v>3.7</v>
      </c>
      <c r="J48" s="77">
        <v>4.5</v>
      </c>
      <c r="K48" s="67"/>
      <c r="L48" s="2"/>
    </row>
    <row r="49" spans="1:12" ht="12.6" customHeight="1">
      <c r="A49" s="160"/>
      <c r="B49" s="23" t="s">
        <v>214</v>
      </c>
      <c r="C49" s="24" t="s">
        <v>213</v>
      </c>
      <c r="D49" s="5" t="s">
        <v>212</v>
      </c>
      <c r="E49" s="56">
        <v>6</v>
      </c>
      <c r="F49" s="9">
        <v>2</v>
      </c>
      <c r="G49" s="140" t="s">
        <v>118</v>
      </c>
      <c r="H49" s="55">
        <v>6</v>
      </c>
      <c r="I49" s="48" t="s">
        <v>118</v>
      </c>
      <c r="J49" s="48">
        <v>3</v>
      </c>
      <c r="K49" s="67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69</v>
      </c>
      <c r="D50" s="5" t="s">
        <v>67</v>
      </c>
      <c r="E50" s="75">
        <v>10.3</v>
      </c>
      <c r="F50" s="74">
        <v>8.6999999999999993</v>
      </c>
      <c r="G50" s="136">
        <v>11.7</v>
      </c>
      <c r="H50" s="78">
        <v>11.7</v>
      </c>
      <c r="I50" s="77">
        <v>8.6999999999999993</v>
      </c>
      <c r="J50" s="77">
        <v>10.199999999999999</v>
      </c>
      <c r="K50" s="67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211</v>
      </c>
      <c r="D51" s="5" t="s">
        <v>44</v>
      </c>
      <c r="E51" s="56">
        <v>700</v>
      </c>
      <c r="F51" s="9">
        <v>4900</v>
      </c>
      <c r="G51" s="140">
        <v>2200</v>
      </c>
      <c r="H51" s="55">
        <v>4900</v>
      </c>
      <c r="I51" s="48">
        <v>700</v>
      </c>
      <c r="J51" s="48">
        <v>2600</v>
      </c>
      <c r="K51" s="67">
        <f>COUNTIF(E51:G51,"&gt;1000")</f>
        <v>2</v>
      </c>
      <c r="L51" s="2"/>
    </row>
    <row r="52" spans="1:12" ht="12.6" customHeight="1">
      <c r="A52" s="160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69</v>
      </c>
      <c r="D53" s="5" t="s">
        <v>208</v>
      </c>
      <c r="E53" s="75">
        <v>3.8</v>
      </c>
      <c r="F53" s="74">
        <v>3.2</v>
      </c>
      <c r="G53" s="136">
        <v>2.7</v>
      </c>
      <c r="H53" s="78">
        <v>3.8</v>
      </c>
      <c r="I53" s="77">
        <v>2.7</v>
      </c>
      <c r="J53" s="77">
        <v>3.2</v>
      </c>
      <c r="K53" s="67"/>
      <c r="L53" s="2"/>
    </row>
    <row r="54" spans="1:12" ht="12.6" customHeight="1">
      <c r="A54" s="160"/>
      <c r="B54" s="23" t="s">
        <v>29</v>
      </c>
      <c r="C54" s="24" t="s">
        <v>69</v>
      </c>
      <c r="D54" s="5" t="s">
        <v>72</v>
      </c>
      <c r="E54" s="73">
        <v>0.43</v>
      </c>
      <c r="F54" s="72">
        <v>0.76</v>
      </c>
      <c r="G54" s="140">
        <v>0.33</v>
      </c>
      <c r="H54" s="55">
        <v>0.76</v>
      </c>
      <c r="I54" s="48">
        <v>0.33</v>
      </c>
      <c r="J54" s="71">
        <v>0.51</v>
      </c>
      <c r="K54" s="67"/>
      <c r="L54" s="2"/>
    </row>
    <row r="55" spans="1:12" ht="12.6" customHeight="1">
      <c r="A55" s="160"/>
      <c r="B55" s="23" t="s">
        <v>210</v>
      </c>
      <c r="C55" s="24" t="s">
        <v>69</v>
      </c>
      <c r="D55" s="5" t="s">
        <v>209</v>
      </c>
      <c r="E55" s="56"/>
      <c r="F55" s="9"/>
      <c r="G55" s="140"/>
      <c r="H55" s="55"/>
      <c r="I55" s="48"/>
      <c r="J55" s="48"/>
      <c r="K55" s="108"/>
      <c r="L55" s="2"/>
    </row>
    <row r="56" spans="1:12" ht="12.6" customHeight="1">
      <c r="A56" s="159" t="s">
        <v>36</v>
      </c>
      <c r="B56" s="20" t="s">
        <v>31</v>
      </c>
      <c r="C56" s="21" t="s">
        <v>69</v>
      </c>
      <c r="D56" s="22" t="s">
        <v>208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0"/>
      <c r="B57" s="23" t="s">
        <v>115</v>
      </c>
      <c r="C57" s="24" t="s">
        <v>69</v>
      </c>
      <c r="D57" s="5" t="s">
        <v>207</v>
      </c>
      <c r="E57" s="63"/>
      <c r="F57" s="6"/>
      <c r="G57" s="139"/>
      <c r="H57" s="62"/>
      <c r="I57" s="10"/>
      <c r="J57" s="10"/>
      <c r="K57" s="17"/>
      <c r="L57" s="2"/>
    </row>
    <row r="58" spans="1:12" ht="12.6" customHeight="1">
      <c r="A58" s="160"/>
      <c r="B58" s="23" t="s">
        <v>32</v>
      </c>
      <c r="C58" s="24" t="s">
        <v>206</v>
      </c>
      <c r="D58" s="5" t="s">
        <v>72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0"/>
      <c r="B59" s="23" t="s">
        <v>33</v>
      </c>
      <c r="C59" s="24" t="s">
        <v>69</v>
      </c>
      <c r="D59" s="5" t="s">
        <v>72</v>
      </c>
      <c r="E59" s="63"/>
      <c r="F59" s="6"/>
      <c r="G59" s="139"/>
      <c r="H59" s="62"/>
      <c r="I59" s="10"/>
      <c r="J59" s="10"/>
      <c r="K59" s="17"/>
      <c r="L59" s="2"/>
    </row>
    <row r="60" spans="1:12" ht="12.6" customHeight="1">
      <c r="A60" s="160"/>
      <c r="B60" s="23" t="s">
        <v>113</v>
      </c>
      <c r="C60" s="24" t="s">
        <v>206</v>
      </c>
      <c r="D60" s="5" t="s">
        <v>207</v>
      </c>
      <c r="E60" s="63"/>
      <c r="F60" s="6"/>
      <c r="G60" s="139"/>
      <c r="H60" s="62"/>
      <c r="I60" s="10"/>
      <c r="J60" s="10"/>
      <c r="K60" s="17"/>
      <c r="L60" s="2"/>
    </row>
    <row r="61" spans="1:12" ht="12.6" customHeight="1">
      <c r="A61" s="161"/>
      <c r="B61" s="25" t="s">
        <v>112</v>
      </c>
      <c r="C61" s="26" t="s">
        <v>107</v>
      </c>
      <c r="D61" s="27" t="s">
        <v>182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69</v>
      </c>
      <c r="D62" s="35" t="s">
        <v>72</v>
      </c>
      <c r="E62" s="59">
        <v>0.47</v>
      </c>
      <c r="F62" s="58">
        <v>0.28000000000000003</v>
      </c>
      <c r="G62" s="147">
        <v>0.08</v>
      </c>
      <c r="H62" s="57">
        <v>0.47</v>
      </c>
      <c r="I62" s="50">
        <v>0.08</v>
      </c>
      <c r="J62" s="117">
        <v>0.28000000000000003</v>
      </c>
      <c r="K62" s="45"/>
      <c r="L62" s="114"/>
    </row>
    <row r="63" spans="1:12" ht="12.6" customHeight="1">
      <c r="A63" s="163"/>
      <c r="B63" s="23" t="s">
        <v>56</v>
      </c>
      <c r="C63" s="24" t="s">
        <v>206</v>
      </c>
      <c r="D63" s="5" t="s">
        <v>72</v>
      </c>
      <c r="E63" s="73">
        <v>0.33</v>
      </c>
      <c r="F63" s="72">
        <v>0.6</v>
      </c>
      <c r="G63" s="151">
        <v>0.26</v>
      </c>
      <c r="H63" s="119">
        <v>0.6</v>
      </c>
      <c r="I63" s="71">
        <v>0.26</v>
      </c>
      <c r="J63" s="71">
        <v>0.4</v>
      </c>
      <c r="K63" s="49"/>
      <c r="L63" s="2"/>
    </row>
    <row r="64" spans="1:12" ht="12.6" customHeight="1" thickBot="1">
      <c r="A64" s="164"/>
      <c r="B64" s="36" t="s">
        <v>35</v>
      </c>
      <c r="C64" s="37" t="s">
        <v>69</v>
      </c>
      <c r="D64" s="38" t="s">
        <v>72</v>
      </c>
      <c r="E64" s="54"/>
      <c r="F64" s="18"/>
      <c r="G64" s="148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103</v>
      </c>
      <c r="B65" s="4"/>
    </row>
    <row r="66" spans="1:2">
      <c r="A66" s="51" t="s">
        <v>205</v>
      </c>
    </row>
    <row r="67" spans="1:2">
      <c r="A67" s="51" t="s">
        <v>204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238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177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0.56944444444444442</v>
      </c>
      <c r="F5" s="101">
        <v>0.51388888888888895</v>
      </c>
      <c r="G5" s="134">
        <v>0.51041666666666663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72</v>
      </c>
      <c r="D6" s="22" t="s">
        <v>139</v>
      </c>
      <c r="E6" s="65" t="s">
        <v>142</v>
      </c>
      <c r="F6" s="7" t="s">
        <v>253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237</v>
      </c>
      <c r="D7" s="5" t="s">
        <v>137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140</v>
      </c>
      <c r="D8" s="5" t="s">
        <v>72</v>
      </c>
      <c r="E8" s="100">
        <v>0.37</v>
      </c>
      <c r="F8" s="99">
        <v>0.38</v>
      </c>
      <c r="G8" s="137">
        <v>0.25</v>
      </c>
      <c r="H8" s="98">
        <v>0.38</v>
      </c>
      <c r="I8" s="97">
        <v>0.25</v>
      </c>
      <c r="J8" s="97">
        <v>0.33300000000000002</v>
      </c>
      <c r="K8" s="17"/>
      <c r="L8" s="2"/>
    </row>
    <row r="9" spans="1:12" ht="12.6" customHeight="1">
      <c r="A9" s="160"/>
      <c r="B9" s="23" t="s">
        <v>3</v>
      </c>
      <c r="C9" s="24" t="s">
        <v>189</v>
      </c>
      <c r="D9" s="5" t="s">
        <v>182</v>
      </c>
      <c r="E9" s="100">
        <v>0.05</v>
      </c>
      <c r="F9" s="99">
        <v>5.8000000000000003E-2</v>
      </c>
      <c r="G9" s="137">
        <v>0.05</v>
      </c>
      <c r="H9" s="98">
        <v>5.8000000000000003E-2</v>
      </c>
      <c r="I9" s="97">
        <v>0.05</v>
      </c>
      <c r="J9" s="97">
        <v>5.2999999999999999E-2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72</v>
      </c>
      <c r="E10" s="96">
        <v>0.4</v>
      </c>
      <c r="F10" s="95">
        <v>0.44</v>
      </c>
      <c r="G10" s="139">
        <v>0.38</v>
      </c>
      <c r="H10" s="115">
        <v>0.44</v>
      </c>
      <c r="I10" s="94">
        <v>0.38</v>
      </c>
      <c r="J10" s="94">
        <v>0.41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137</v>
      </c>
      <c r="E11" s="73">
        <v>0.36</v>
      </c>
      <c r="F11" s="72">
        <v>0.44</v>
      </c>
      <c r="G11" s="140">
        <v>0.18</v>
      </c>
      <c r="H11" s="119">
        <v>0.44</v>
      </c>
      <c r="I11" s="71">
        <v>0.18</v>
      </c>
      <c r="J11" s="71">
        <v>0.33</v>
      </c>
      <c r="K11" s="49"/>
      <c r="L11" s="2"/>
    </row>
    <row r="12" spans="1:12" ht="12.6" customHeight="1">
      <c r="A12" s="160"/>
      <c r="B12" s="23" t="s">
        <v>6</v>
      </c>
      <c r="C12" s="24" t="s">
        <v>236</v>
      </c>
      <c r="D12" s="5" t="s">
        <v>137</v>
      </c>
      <c r="E12" s="75">
        <v>25.5</v>
      </c>
      <c r="F12" s="74">
        <v>31.1</v>
      </c>
      <c r="G12" s="136">
        <v>18</v>
      </c>
      <c r="H12" s="78">
        <v>31.1</v>
      </c>
      <c r="I12" s="77">
        <v>18</v>
      </c>
      <c r="J12" s="77">
        <v>24.9</v>
      </c>
      <c r="K12" s="49"/>
      <c r="L12" s="2"/>
    </row>
    <row r="13" spans="1:12" ht="12.6" customHeight="1">
      <c r="A13" s="160"/>
      <c r="B13" s="23" t="s">
        <v>7</v>
      </c>
      <c r="C13" s="24" t="s">
        <v>236</v>
      </c>
      <c r="D13" s="5" t="s">
        <v>137</v>
      </c>
      <c r="E13" s="75">
        <v>20.2</v>
      </c>
      <c r="F13" s="74">
        <v>26.1</v>
      </c>
      <c r="G13" s="136">
        <v>15</v>
      </c>
      <c r="H13" s="78">
        <v>26.1</v>
      </c>
      <c r="I13" s="77">
        <v>15</v>
      </c>
      <c r="J13" s="77">
        <v>20.399999999999999</v>
      </c>
      <c r="K13" s="49"/>
      <c r="L13" s="2"/>
    </row>
    <row r="14" spans="1:12" ht="12.6" customHeight="1">
      <c r="A14" s="160"/>
      <c r="B14" s="23" t="s">
        <v>8</v>
      </c>
      <c r="C14" s="24" t="s">
        <v>182</v>
      </c>
      <c r="D14" s="5" t="s">
        <v>137</v>
      </c>
      <c r="E14" s="63" t="s">
        <v>136</v>
      </c>
      <c r="F14" s="6" t="s">
        <v>136</v>
      </c>
      <c r="G14" s="139" t="s">
        <v>136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132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0"/>
      <c r="B16" s="23" t="s">
        <v>10</v>
      </c>
      <c r="C16" s="24" t="s">
        <v>182</v>
      </c>
      <c r="D16" s="5" t="s">
        <v>132</v>
      </c>
      <c r="E16" s="63" t="s">
        <v>134</v>
      </c>
      <c r="F16" s="6" t="s">
        <v>134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132</v>
      </c>
      <c r="D17" s="27" t="s">
        <v>182</v>
      </c>
      <c r="E17" s="61" t="s">
        <v>131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187</v>
      </c>
      <c r="C18" s="21" t="s">
        <v>69</v>
      </c>
      <c r="D18" s="22" t="s">
        <v>65</v>
      </c>
      <c r="E18" s="93"/>
      <c r="F18" s="13"/>
      <c r="G18" s="142"/>
      <c r="H18" s="92"/>
      <c r="I18" s="40"/>
      <c r="J18" s="40"/>
      <c r="K18" s="113"/>
      <c r="L18" s="2"/>
    </row>
    <row r="19" spans="1:12" ht="12.6" customHeight="1">
      <c r="A19" s="160"/>
      <c r="B19" s="23" t="s">
        <v>46</v>
      </c>
      <c r="C19" s="24" t="s">
        <v>69</v>
      </c>
      <c r="D19" s="28" t="s">
        <v>39</v>
      </c>
      <c r="E19" s="88"/>
      <c r="F19" s="14"/>
      <c r="G19" s="143"/>
      <c r="H19" s="87"/>
      <c r="I19" s="15"/>
      <c r="J19" s="15"/>
      <c r="K19" s="109"/>
      <c r="L19" s="2"/>
    </row>
    <row r="20" spans="1:12" ht="12.6" customHeight="1">
      <c r="A20" s="160"/>
      <c r="B20" s="23" t="s">
        <v>129</v>
      </c>
      <c r="C20" s="24" t="s">
        <v>127</v>
      </c>
      <c r="D20" s="5" t="s">
        <v>38</v>
      </c>
      <c r="E20" s="88"/>
      <c r="F20" s="14"/>
      <c r="G20" s="143"/>
      <c r="H20" s="87"/>
      <c r="I20" s="15"/>
      <c r="J20" s="15"/>
      <c r="K20" s="109"/>
      <c r="L20" s="2"/>
    </row>
    <row r="21" spans="1:12" ht="12.6" customHeight="1">
      <c r="A21" s="160"/>
      <c r="B21" s="23" t="s">
        <v>85</v>
      </c>
      <c r="C21" s="24" t="s">
        <v>127</v>
      </c>
      <c r="D21" s="5" t="s">
        <v>40</v>
      </c>
      <c r="E21" s="88"/>
      <c r="F21" s="14"/>
      <c r="G21" s="143"/>
      <c r="H21" s="87"/>
      <c r="I21" s="15"/>
      <c r="J21" s="15"/>
      <c r="K21" s="109"/>
      <c r="L21" s="2"/>
    </row>
    <row r="22" spans="1:12" ht="12.6" customHeight="1">
      <c r="A22" s="160"/>
      <c r="B22" s="23" t="s">
        <v>47</v>
      </c>
      <c r="C22" s="24" t="s">
        <v>219</v>
      </c>
      <c r="D22" s="5" t="s">
        <v>38</v>
      </c>
      <c r="E22" s="88"/>
      <c r="F22" s="14"/>
      <c r="G22" s="143"/>
      <c r="H22" s="87"/>
      <c r="I22" s="15"/>
      <c r="J22" s="15"/>
      <c r="K22" s="109"/>
      <c r="L22" s="2"/>
    </row>
    <row r="23" spans="1:12" ht="12.6" customHeight="1">
      <c r="A23" s="160"/>
      <c r="B23" s="23" t="s">
        <v>235</v>
      </c>
      <c r="C23" s="24" t="s">
        <v>69</v>
      </c>
      <c r="D23" s="5" t="s">
        <v>61</v>
      </c>
      <c r="E23" s="88"/>
      <c r="F23" s="14"/>
      <c r="G23" s="143"/>
      <c r="H23" s="87"/>
      <c r="I23" s="15"/>
      <c r="J23" s="15"/>
      <c r="K23" s="109"/>
      <c r="L23" s="2"/>
    </row>
    <row r="24" spans="1:12" ht="12.6" customHeight="1">
      <c r="A24" s="160"/>
      <c r="B24" s="23" t="s">
        <v>234</v>
      </c>
      <c r="C24" s="24" t="s">
        <v>69</v>
      </c>
      <c r="D24" s="28" t="s">
        <v>39</v>
      </c>
      <c r="E24" s="88"/>
      <c r="F24" s="14"/>
      <c r="G24" s="143"/>
      <c r="H24" s="87"/>
      <c r="I24" s="15"/>
      <c r="J24" s="15"/>
      <c r="K24" s="109"/>
      <c r="L24" s="2"/>
    </row>
    <row r="25" spans="1:12" ht="12.6" customHeight="1">
      <c r="A25" s="160"/>
      <c r="B25" s="23" t="s">
        <v>12</v>
      </c>
      <c r="C25" s="24" t="s">
        <v>108</v>
      </c>
      <c r="D25" s="5" t="s">
        <v>41</v>
      </c>
      <c r="E25" s="88"/>
      <c r="F25" s="14"/>
      <c r="G25" s="143"/>
      <c r="H25" s="87"/>
      <c r="I25" s="15"/>
      <c r="J25" s="15"/>
      <c r="K25" s="109"/>
      <c r="L25" s="2"/>
    </row>
    <row r="26" spans="1:12" ht="12.6" customHeight="1">
      <c r="A26" s="160"/>
      <c r="B26" s="23" t="s">
        <v>13</v>
      </c>
      <c r="C26" s="24" t="s">
        <v>219</v>
      </c>
      <c r="D26" s="5" t="s">
        <v>45</v>
      </c>
      <c r="E26" s="88"/>
      <c r="F26" s="14"/>
      <c r="G26" s="143"/>
      <c r="H26" s="87"/>
      <c r="I26" s="15"/>
      <c r="J26" s="15"/>
      <c r="K26" s="109"/>
      <c r="L26" s="2"/>
    </row>
    <row r="27" spans="1:12" ht="12.6" customHeight="1">
      <c r="A27" s="160"/>
      <c r="B27" s="23" t="s">
        <v>14</v>
      </c>
      <c r="C27" s="24" t="s">
        <v>219</v>
      </c>
      <c r="D27" s="5" t="s">
        <v>62</v>
      </c>
      <c r="E27" s="88"/>
      <c r="F27" s="14"/>
      <c r="G27" s="143"/>
      <c r="H27" s="87"/>
      <c r="I27" s="15"/>
      <c r="J27" s="15"/>
      <c r="K27" s="109"/>
      <c r="L27" s="2"/>
    </row>
    <row r="28" spans="1:12" ht="12.6" customHeight="1">
      <c r="A28" s="160"/>
      <c r="B28" s="23" t="s">
        <v>15</v>
      </c>
      <c r="C28" s="24" t="s">
        <v>69</v>
      </c>
      <c r="D28" s="5" t="s">
        <v>58</v>
      </c>
      <c r="E28" s="88"/>
      <c r="F28" s="14"/>
      <c r="G28" s="143"/>
      <c r="H28" s="87"/>
      <c r="I28" s="15"/>
      <c r="J28" s="15"/>
      <c r="K28" s="109"/>
      <c r="L28" s="2"/>
    </row>
    <row r="29" spans="1:12" ht="12.6" customHeight="1">
      <c r="A29" s="160"/>
      <c r="B29" s="23" t="s">
        <v>233</v>
      </c>
      <c r="C29" s="24" t="s">
        <v>69</v>
      </c>
      <c r="D29" s="5" t="s">
        <v>42</v>
      </c>
      <c r="E29" s="88"/>
      <c r="F29" s="14"/>
      <c r="G29" s="143"/>
      <c r="H29" s="87"/>
      <c r="I29" s="15"/>
      <c r="J29" s="15"/>
      <c r="K29" s="109"/>
      <c r="L29" s="2"/>
    </row>
    <row r="30" spans="1:12" ht="12.6" customHeight="1">
      <c r="A30" s="160"/>
      <c r="B30" s="23" t="s">
        <v>16</v>
      </c>
      <c r="C30" s="24" t="s">
        <v>69</v>
      </c>
      <c r="D30" s="5" t="s">
        <v>60</v>
      </c>
      <c r="E30" s="88"/>
      <c r="F30" s="14"/>
      <c r="G30" s="143"/>
      <c r="H30" s="87"/>
      <c r="I30" s="15"/>
      <c r="J30" s="15"/>
      <c r="K30" s="109"/>
      <c r="L30" s="2"/>
    </row>
    <row r="31" spans="1:12" ht="12.6" customHeight="1">
      <c r="A31" s="160"/>
      <c r="B31" s="23" t="s">
        <v>17</v>
      </c>
      <c r="C31" s="24" t="s">
        <v>219</v>
      </c>
      <c r="D31" s="5" t="s">
        <v>63</v>
      </c>
      <c r="E31" s="88"/>
      <c r="F31" s="14"/>
      <c r="G31" s="143"/>
      <c r="H31" s="87"/>
      <c r="I31" s="15"/>
      <c r="J31" s="15"/>
      <c r="K31" s="109"/>
      <c r="L31" s="2"/>
    </row>
    <row r="32" spans="1:12" ht="12.6" customHeight="1">
      <c r="A32" s="160"/>
      <c r="B32" s="23" t="s">
        <v>18</v>
      </c>
      <c r="C32" s="24" t="s">
        <v>69</v>
      </c>
      <c r="D32" s="5" t="s">
        <v>38</v>
      </c>
      <c r="E32" s="88"/>
      <c r="F32" s="14"/>
      <c r="G32" s="143"/>
      <c r="H32" s="87"/>
      <c r="I32" s="15"/>
      <c r="J32" s="15"/>
      <c r="K32" s="109"/>
      <c r="L32" s="2"/>
    </row>
    <row r="33" spans="1:12" ht="12.6" customHeight="1">
      <c r="A33" s="160"/>
      <c r="B33" s="23" t="s">
        <v>19</v>
      </c>
      <c r="C33" s="24" t="s">
        <v>69</v>
      </c>
      <c r="D33" s="5" t="s">
        <v>38</v>
      </c>
      <c r="E33" s="88"/>
      <c r="F33" s="14"/>
      <c r="G33" s="143"/>
      <c r="H33" s="87"/>
      <c r="I33" s="15"/>
      <c r="J33" s="15"/>
      <c r="K33" s="109"/>
      <c r="L33" s="2"/>
    </row>
    <row r="34" spans="1:12" ht="12.6" customHeight="1">
      <c r="A34" s="160"/>
      <c r="B34" s="23" t="s">
        <v>20</v>
      </c>
      <c r="C34" s="24" t="s">
        <v>69</v>
      </c>
      <c r="D34" s="5" t="s">
        <v>64</v>
      </c>
      <c r="E34" s="88"/>
      <c r="F34" s="14"/>
      <c r="G34" s="143"/>
      <c r="H34" s="87"/>
      <c r="I34" s="15"/>
      <c r="J34" s="15"/>
      <c r="K34" s="109"/>
      <c r="L34" s="2"/>
    </row>
    <row r="35" spans="1:12" ht="12.6" customHeight="1">
      <c r="A35" s="160"/>
      <c r="B35" s="23" t="s">
        <v>21</v>
      </c>
      <c r="C35" s="24" t="s">
        <v>69</v>
      </c>
      <c r="D35" s="5" t="s">
        <v>63</v>
      </c>
      <c r="E35" s="88"/>
      <c r="F35" s="14"/>
      <c r="G35" s="143"/>
      <c r="H35" s="87"/>
      <c r="I35" s="15"/>
      <c r="J35" s="15"/>
      <c r="K35" s="109"/>
      <c r="L35" s="2"/>
    </row>
    <row r="36" spans="1:12" ht="12.6" customHeight="1">
      <c r="A36" s="160"/>
      <c r="B36" s="23" t="s">
        <v>22</v>
      </c>
      <c r="C36" s="24" t="s">
        <v>69</v>
      </c>
      <c r="D36" s="5" t="s">
        <v>65</v>
      </c>
      <c r="E36" s="88"/>
      <c r="F36" s="14"/>
      <c r="G36" s="143"/>
      <c r="H36" s="87"/>
      <c r="I36" s="15"/>
      <c r="J36" s="15"/>
      <c r="K36" s="109"/>
      <c r="L36" s="2"/>
    </row>
    <row r="37" spans="1:12" ht="12.6" customHeight="1">
      <c r="A37" s="160"/>
      <c r="B37" s="23" t="s">
        <v>23</v>
      </c>
      <c r="C37" s="24" t="s">
        <v>69</v>
      </c>
      <c r="D37" s="5" t="s">
        <v>41</v>
      </c>
      <c r="E37" s="88"/>
      <c r="F37" s="14"/>
      <c r="G37" s="143"/>
      <c r="H37" s="87"/>
      <c r="I37" s="15"/>
      <c r="J37" s="15"/>
      <c r="K37" s="109"/>
      <c r="L37" s="2"/>
    </row>
    <row r="38" spans="1:12" ht="12.6" customHeight="1">
      <c r="A38" s="160"/>
      <c r="B38" s="23" t="s">
        <v>24</v>
      </c>
      <c r="C38" s="24" t="s">
        <v>108</v>
      </c>
      <c r="D38" s="5" t="s">
        <v>38</v>
      </c>
      <c r="E38" s="88"/>
      <c r="F38" s="14"/>
      <c r="G38" s="143"/>
      <c r="H38" s="87"/>
      <c r="I38" s="15"/>
      <c r="J38" s="15"/>
      <c r="K38" s="109"/>
      <c r="L38" s="2"/>
    </row>
    <row r="39" spans="1:12" ht="12.6" customHeight="1">
      <c r="A39" s="160"/>
      <c r="B39" s="23" t="s">
        <v>89</v>
      </c>
      <c r="C39" s="24" t="s">
        <v>69</v>
      </c>
      <c r="D39" s="5" t="s">
        <v>38</v>
      </c>
      <c r="E39" s="88"/>
      <c r="F39" s="14"/>
      <c r="G39" s="143"/>
      <c r="H39" s="87"/>
      <c r="I39" s="15"/>
      <c r="J39" s="15"/>
      <c r="K39" s="109"/>
      <c r="L39" s="2"/>
    </row>
    <row r="40" spans="1:12" ht="12.6" customHeight="1">
      <c r="A40" s="160"/>
      <c r="B40" s="23" t="s">
        <v>92</v>
      </c>
      <c r="C40" s="24" t="s">
        <v>108</v>
      </c>
      <c r="D40" s="5" t="s">
        <v>72</v>
      </c>
      <c r="E40" s="112">
        <v>2.5</v>
      </c>
      <c r="F40" s="111">
        <v>1.8</v>
      </c>
      <c r="G40" s="153">
        <v>2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69</v>
      </c>
      <c r="D41" s="5" t="s">
        <v>208</v>
      </c>
      <c r="E41" s="88">
        <v>0.06</v>
      </c>
      <c r="F41" s="14">
        <v>0.05</v>
      </c>
      <c r="G41" s="144">
        <v>0.09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69</v>
      </c>
      <c r="D42" s="5" t="s">
        <v>232</v>
      </c>
      <c r="E42" s="112">
        <v>2.5</v>
      </c>
      <c r="F42" s="111">
        <v>1.8</v>
      </c>
      <c r="G42" s="153">
        <v>2</v>
      </c>
      <c r="H42" s="87">
        <v>2.5</v>
      </c>
      <c r="I42" s="15">
        <v>1.8</v>
      </c>
      <c r="J42" s="110">
        <v>2.1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69</v>
      </c>
      <c r="D43" s="5" t="s">
        <v>66</v>
      </c>
      <c r="E43" s="88"/>
      <c r="F43" s="14"/>
      <c r="G43" s="143"/>
      <c r="H43" s="87"/>
      <c r="I43" s="15"/>
      <c r="J43" s="15"/>
      <c r="K43" s="109"/>
      <c r="L43" s="2"/>
    </row>
    <row r="44" spans="1:12" ht="12.6" customHeight="1">
      <c r="A44" s="160"/>
      <c r="B44" s="23" t="s">
        <v>49</v>
      </c>
      <c r="C44" s="24" t="s">
        <v>69</v>
      </c>
      <c r="D44" s="5" t="s">
        <v>90</v>
      </c>
      <c r="E44" s="88"/>
      <c r="F44" s="14"/>
      <c r="G44" s="143"/>
      <c r="H44" s="87"/>
      <c r="I44" s="15"/>
      <c r="J44" s="15"/>
      <c r="K44" s="109"/>
      <c r="L44" s="2"/>
    </row>
    <row r="45" spans="1:12" ht="12.6" customHeight="1">
      <c r="A45" s="161"/>
      <c r="B45" s="29" t="s">
        <v>231</v>
      </c>
      <c r="C45" s="30" t="s">
        <v>219</v>
      </c>
      <c r="D45" s="131" t="s">
        <v>40</v>
      </c>
      <c r="E45" s="85"/>
      <c r="F45" s="16"/>
      <c r="G45" s="145"/>
      <c r="H45" s="84"/>
      <c r="I45" s="41"/>
      <c r="J45" s="41"/>
      <c r="K45" s="108"/>
      <c r="L45" s="2"/>
    </row>
    <row r="46" spans="1:12" ht="12.6" customHeight="1">
      <c r="A46" s="159" t="s">
        <v>30</v>
      </c>
      <c r="B46" s="20" t="s">
        <v>78</v>
      </c>
      <c r="C46" s="21" t="s">
        <v>72</v>
      </c>
      <c r="D46" s="31" t="s">
        <v>43</v>
      </c>
      <c r="E46" s="83">
        <v>7.6</v>
      </c>
      <c r="F46" s="82">
        <v>7.7</v>
      </c>
      <c r="G46" s="146">
        <v>7.5</v>
      </c>
      <c r="H46" s="81">
        <v>7.7</v>
      </c>
      <c r="I46" s="80">
        <v>7.5</v>
      </c>
      <c r="J46" s="80">
        <v>7.6000000000000005</v>
      </c>
      <c r="K46" s="79">
        <f>3-(COUNTIF(E46:G46,"&lt;=8.5")-COUNTIF(E46:G46,"&lt;6.5"))</f>
        <v>0</v>
      </c>
      <c r="L46" s="2"/>
    </row>
    <row r="47" spans="1:12" ht="12.6" customHeight="1">
      <c r="A47" s="160"/>
      <c r="B47" s="23" t="s">
        <v>74</v>
      </c>
      <c r="C47" s="24" t="s">
        <v>108</v>
      </c>
      <c r="D47" s="5" t="s">
        <v>70</v>
      </c>
      <c r="E47" s="75">
        <v>1</v>
      </c>
      <c r="F47" s="74">
        <v>1.5</v>
      </c>
      <c r="G47" s="136">
        <v>0.9</v>
      </c>
      <c r="H47" s="78">
        <v>1.5</v>
      </c>
      <c r="I47" s="77">
        <v>0.9</v>
      </c>
      <c r="J47" s="77">
        <v>1.1000000000000001</v>
      </c>
      <c r="K47" s="67">
        <f>COUNTIF(E47:G47,"&gt;2")</f>
        <v>0</v>
      </c>
      <c r="L47" s="2"/>
    </row>
    <row r="48" spans="1:12" ht="12.6" customHeight="1">
      <c r="A48" s="160"/>
      <c r="B48" s="23" t="s">
        <v>75</v>
      </c>
      <c r="C48" s="24" t="s">
        <v>108</v>
      </c>
      <c r="D48" s="5" t="s">
        <v>182</v>
      </c>
      <c r="E48" s="75">
        <v>2.1</v>
      </c>
      <c r="F48" s="74">
        <v>2</v>
      </c>
      <c r="G48" s="136">
        <v>2.2000000000000002</v>
      </c>
      <c r="H48" s="78">
        <v>2.2000000000000002</v>
      </c>
      <c r="I48" s="77">
        <v>2</v>
      </c>
      <c r="J48" s="77">
        <v>2.1</v>
      </c>
      <c r="K48" s="67"/>
      <c r="L48" s="2"/>
    </row>
    <row r="49" spans="1:12" ht="12.6" customHeight="1">
      <c r="A49" s="160"/>
      <c r="B49" s="23" t="s">
        <v>230</v>
      </c>
      <c r="C49" s="24" t="s">
        <v>108</v>
      </c>
      <c r="D49" s="5" t="s">
        <v>71</v>
      </c>
      <c r="E49" s="56">
        <v>2</v>
      </c>
      <c r="F49" s="9">
        <v>3</v>
      </c>
      <c r="G49" s="140" t="s">
        <v>118</v>
      </c>
      <c r="H49" s="55">
        <v>3</v>
      </c>
      <c r="I49" s="48" t="s">
        <v>118</v>
      </c>
      <c r="J49" s="48">
        <v>2</v>
      </c>
      <c r="K49" s="67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219</v>
      </c>
      <c r="D50" s="5" t="s">
        <v>67</v>
      </c>
      <c r="E50" s="75">
        <v>9.1</v>
      </c>
      <c r="F50" s="74">
        <v>8.6</v>
      </c>
      <c r="G50" s="140">
        <v>9.5</v>
      </c>
      <c r="H50" s="55">
        <v>9.5</v>
      </c>
      <c r="I50" s="48">
        <v>8.6</v>
      </c>
      <c r="J50" s="77">
        <v>9.1</v>
      </c>
      <c r="K50" s="67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117</v>
      </c>
      <c r="D51" s="5" t="s">
        <v>44</v>
      </c>
      <c r="E51" s="56">
        <v>490</v>
      </c>
      <c r="F51" s="9">
        <v>1300</v>
      </c>
      <c r="G51" s="140">
        <v>79</v>
      </c>
      <c r="H51" s="55">
        <v>1300</v>
      </c>
      <c r="I51" s="48">
        <v>79</v>
      </c>
      <c r="J51" s="48">
        <v>620</v>
      </c>
      <c r="K51" s="67">
        <f>COUNTIF(E51:G51,"&gt;1000")</f>
        <v>1</v>
      </c>
      <c r="L51" s="2"/>
    </row>
    <row r="52" spans="1:12" ht="12.6" customHeight="1">
      <c r="A52" s="160"/>
      <c r="B52" s="23" t="s">
        <v>59</v>
      </c>
      <c r="C52" s="24" t="s">
        <v>108</v>
      </c>
      <c r="D52" s="5" t="s">
        <v>72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69</v>
      </c>
      <c r="D53" s="5" t="s">
        <v>208</v>
      </c>
      <c r="E53" s="75">
        <v>2.9</v>
      </c>
      <c r="F53" s="74">
        <v>2</v>
      </c>
      <c r="G53" s="136">
        <v>2.5</v>
      </c>
      <c r="H53" s="78">
        <v>2.9</v>
      </c>
      <c r="I53" s="77">
        <v>2</v>
      </c>
      <c r="J53" s="77">
        <v>2.5</v>
      </c>
      <c r="K53" s="67"/>
      <c r="L53" s="2"/>
    </row>
    <row r="54" spans="1:12" ht="12.6" customHeight="1">
      <c r="A54" s="160"/>
      <c r="B54" s="23" t="s">
        <v>29</v>
      </c>
      <c r="C54" s="24" t="s">
        <v>219</v>
      </c>
      <c r="D54" s="5" t="s">
        <v>208</v>
      </c>
      <c r="E54" s="73">
        <v>0.18</v>
      </c>
      <c r="F54" s="72">
        <v>0.19</v>
      </c>
      <c r="G54" s="140">
        <v>0.19</v>
      </c>
      <c r="H54" s="55">
        <v>0.19</v>
      </c>
      <c r="I54" s="48">
        <v>0.18</v>
      </c>
      <c r="J54" s="71">
        <v>0.19</v>
      </c>
      <c r="K54" s="67"/>
      <c r="L54" s="2"/>
    </row>
    <row r="55" spans="1:12" ht="12.6" customHeight="1">
      <c r="A55" s="160"/>
      <c r="B55" s="23" t="s">
        <v>229</v>
      </c>
      <c r="C55" s="24" t="s">
        <v>69</v>
      </c>
      <c r="D55" s="5" t="s">
        <v>228</v>
      </c>
      <c r="E55" s="56"/>
      <c r="F55" s="9"/>
      <c r="G55" s="140"/>
      <c r="H55" s="55"/>
      <c r="I55" s="48"/>
      <c r="J55" s="48"/>
      <c r="K55" s="108"/>
      <c r="L55" s="2"/>
    </row>
    <row r="56" spans="1:12" ht="12.6" customHeight="1">
      <c r="A56" s="159" t="s">
        <v>36</v>
      </c>
      <c r="B56" s="20" t="s">
        <v>31</v>
      </c>
      <c r="C56" s="21" t="s">
        <v>219</v>
      </c>
      <c r="D56" s="22" t="s">
        <v>182</v>
      </c>
      <c r="E56" s="65"/>
      <c r="F56" s="7"/>
      <c r="G56" s="135"/>
      <c r="H56" s="64"/>
      <c r="I56" s="8"/>
      <c r="J56" s="8"/>
      <c r="K56" s="39"/>
      <c r="L56" s="2"/>
    </row>
    <row r="57" spans="1:12" ht="12.6" customHeight="1">
      <c r="A57" s="160"/>
      <c r="B57" s="23" t="s">
        <v>227</v>
      </c>
      <c r="C57" s="24" t="s">
        <v>219</v>
      </c>
      <c r="D57" s="5" t="s">
        <v>182</v>
      </c>
      <c r="E57" s="63"/>
      <c r="F57" s="6"/>
      <c r="G57" s="139"/>
      <c r="H57" s="62"/>
      <c r="I57" s="10"/>
      <c r="J57" s="10"/>
      <c r="K57" s="17"/>
      <c r="L57" s="2"/>
    </row>
    <row r="58" spans="1:12" ht="12.6" customHeight="1">
      <c r="A58" s="160"/>
      <c r="B58" s="23" t="s">
        <v>32</v>
      </c>
      <c r="C58" s="24" t="s">
        <v>69</v>
      </c>
      <c r="D58" s="5" t="s">
        <v>72</v>
      </c>
      <c r="E58" s="56"/>
      <c r="F58" s="9"/>
      <c r="G58" s="140"/>
      <c r="H58" s="55"/>
      <c r="I58" s="48"/>
      <c r="J58" s="48"/>
      <c r="K58" s="49"/>
      <c r="L58" s="2"/>
    </row>
    <row r="59" spans="1:12" ht="12.6" customHeight="1">
      <c r="A59" s="160"/>
      <c r="B59" s="23" t="s">
        <v>33</v>
      </c>
      <c r="C59" s="24" t="s">
        <v>108</v>
      </c>
      <c r="D59" s="5" t="s">
        <v>182</v>
      </c>
      <c r="E59" s="63"/>
      <c r="F59" s="6"/>
      <c r="G59" s="139"/>
      <c r="H59" s="62"/>
      <c r="I59" s="10"/>
      <c r="J59" s="10"/>
      <c r="K59" s="17"/>
      <c r="L59" s="2"/>
    </row>
    <row r="60" spans="1:12" ht="12.6" customHeight="1">
      <c r="A60" s="160"/>
      <c r="B60" s="23" t="s">
        <v>113</v>
      </c>
      <c r="C60" s="24" t="s">
        <v>69</v>
      </c>
      <c r="D60" s="5" t="s">
        <v>182</v>
      </c>
      <c r="E60" s="63"/>
      <c r="F60" s="6"/>
      <c r="G60" s="139"/>
      <c r="H60" s="62"/>
      <c r="I60" s="10"/>
      <c r="J60" s="10"/>
      <c r="K60" s="17"/>
      <c r="L60" s="2"/>
    </row>
    <row r="61" spans="1:12" ht="12.6" customHeight="1">
      <c r="A61" s="161"/>
      <c r="B61" s="25" t="s">
        <v>226</v>
      </c>
      <c r="C61" s="26" t="s">
        <v>219</v>
      </c>
      <c r="D61" s="27" t="s">
        <v>182</v>
      </c>
      <c r="E61" s="61"/>
      <c r="F61" s="11"/>
      <c r="G61" s="141"/>
      <c r="H61" s="60"/>
      <c r="I61" s="12"/>
      <c r="J61" s="12"/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108</v>
      </c>
      <c r="D62" s="35" t="s">
        <v>182</v>
      </c>
      <c r="E62" s="59">
        <v>0.16</v>
      </c>
      <c r="F62" s="58">
        <v>0.05</v>
      </c>
      <c r="G62" s="155">
        <v>0.04</v>
      </c>
      <c r="H62" s="128">
        <v>0.16</v>
      </c>
      <c r="I62" s="117">
        <v>0.04</v>
      </c>
      <c r="J62" s="117">
        <v>0.08</v>
      </c>
      <c r="K62" s="45"/>
      <c r="L62" s="114"/>
    </row>
    <row r="63" spans="1:12" ht="12.6" customHeight="1">
      <c r="A63" s="163"/>
      <c r="B63" s="23" t="s">
        <v>56</v>
      </c>
      <c r="C63" s="24" t="s">
        <v>108</v>
      </c>
      <c r="D63" s="5" t="s">
        <v>208</v>
      </c>
      <c r="E63" s="73">
        <v>0.16</v>
      </c>
      <c r="F63" s="72">
        <v>0.19</v>
      </c>
      <c r="G63" s="140">
        <v>0.16</v>
      </c>
      <c r="H63" s="55">
        <v>0.19</v>
      </c>
      <c r="I63" s="71">
        <v>0.16</v>
      </c>
      <c r="J63" s="71">
        <v>0.17</v>
      </c>
      <c r="K63" s="49"/>
      <c r="L63" s="2"/>
    </row>
    <row r="64" spans="1:12" ht="12.6" customHeight="1" thickBot="1">
      <c r="A64" s="164"/>
      <c r="B64" s="36" t="s">
        <v>35</v>
      </c>
      <c r="C64" s="37" t="s">
        <v>108</v>
      </c>
      <c r="D64" s="38" t="s">
        <v>208</v>
      </c>
      <c r="E64" s="54"/>
      <c r="F64" s="18"/>
      <c r="G64" s="148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225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pane xSplit="4" ySplit="5" topLeftCell="E6" activePane="bottomRight" state="frozen"/>
      <selection activeCell="H8" sqref="H8"/>
      <selection pane="topRight" activeCell="H8" sqref="H8"/>
      <selection pane="bottomLeft" activeCell="H8" sqref="H8"/>
      <selection pane="bottomRight" sqref="A1:D1"/>
    </sheetView>
  </sheetViews>
  <sheetFormatPr defaultRowHeight="11.25"/>
  <cols>
    <col min="1" max="1" width="3.75" style="1" customWidth="1"/>
    <col min="2" max="2" width="25" style="2" customWidth="1"/>
    <col min="3" max="3" width="7.5" style="2" customWidth="1"/>
    <col min="4" max="4" width="12.25" style="2" customWidth="1"/>
    <col min="5" max="10" width="13.75" style="3" customWidth="1"/>
    <col min="11" max="12" width="10" style="3" customWidth="1"/>
    <col min="13" max="16384" width="9" style="2"/>
  </cols>
  <sheetData>
    <row r="1" spans="1:12" ht="16.5" customHeight="1">
      <c r="A1" s="180" t="s">
        <v>405</v>
      </c>
      <c r="B1" s="180"/>
      <c r="C1" s="180"/>
      <c r="D1" s="180"/>
    </row>
    <row r="2" spans="1:12" ht="18.75" customHeight="1" thickBot="1">
      <c r="C2" s="44" t="s">
        <v>254</v>
      </c>
    </row>
    <row r="3" spans="1:12" ht="15" customHeight="1">
      <c r="A3" s="177" t="s">
        <v>0</v>
      </c>
      <c r="B3" s="168" t="s">
        <v>79</v>
      </c>
      <c r="C3" s="168" t="s">
        <v>1</v>
      </c>
      <c r="D3" s="168" t="s">
        <v>99</v>
      </c>
      <c r="E3" s="46" t="s">
        <v>80</v>
      </c>
      <c r="F3" s="47" t="s">
        <v>81</v>
      </c>
      <c r="G3" s="132" t="s">
        <v>82</v>
      </c>
      <c r="H3" s="174" t="s">
        <v>50</v>
      </c>
      <c r="I3" s="165" t="s">
        <v>54</v>
      </c>
      <c r="J3" s="168" t="s">
        <v>51</v>
      </c>
      <c r="K3" s="171" t="s">
        <v>177</v>
      </c>
      <c r="L3" s="2"/>
    </row>
    <row r="4" spans="1:12" ht="12" customHeight="1">
      <c r="A4" s="163"/>
      <c r="B4" s="169"/>
      <c r="C4" s="169"/>
      <c r="D4" s="169"/>
      <c r="E4" s="104">
        <v>43976</v>
      </c>
      <c r="F4" s="103">
        <v>44060</v>
      </c>
      <c r="G4" s="133">
        <v>44249</v>
      </c>
      <c r="H4" s="175"/>
      <c r="I4" s="166"/>
      <c r="J4" s="169"/>
      <c r="K4" s="172"/>
      <c r="L4" s="2"/>
    </row>
    <row r="5" spans="1:12" ht="12" customHeight="1">
      <c r="A5" s="178"/>
      <c r="B5" s="179"/>
      <c r="C5" s="179"/>
      <c r="D5" s="179"/>
      <c r="E5" s="102">
        <v>0.46875</v>
      </c>
      <c r="F5" s="101">
        <v>0.47916666666666669</v>
      </c>
      <c r="G5" s="134">
        <v>0.47569444444444442</v>
      </c>
      <c r="H5" s="176"/>
      <c r="I5" s="167"/>
      <c r="J5" s="170"/>
      <c r="K5" s="173"/>
      <c r="L5" s="2"/>
    </row>
    <row r="6" spans="1:12" ht="12.6" customHeight="1">
      <c r="A6" s="159" t="s">
        <v>11</v>
      </c>
      <c r="B6" s="20" t="s">
        <v>2</v>
      </c>
      <c r="C6" s="21" t="s">
        <v>245</v>
      </c>
      <c r="D6" s="22" t="s">
        <v>143</v>
      </c>
      <c r="E6" s="65" t="s">
        <v>253</v>
      </c>
      <c r="F6" s="7" t="s">
        <v>253</v>
      </c>
      <c r="G6" s="135" t="s">
        <v>253</v>
      </c>
      <c r="H6" s="64"/>
      <c r="I6" s="8"/>
      <c r="J6" s="8"/>
      <c r="K6" s="39"/>
      <c r="L6" s="2"/>
    </row>
    <row r="7" spans="1:12" ht="12.6" customHeight="1">
      <c r="A7" s="160"/>
      <c r="B7" s="23" t="s">
        <v>53</v>
      </c>
      <c r="C7" s="24" t="s">
        <v>141</v>
      </c>
      <c r="D7" s="5" t="s">
        <v>139</v>
      </c>
      <c r="E7" s="75">
        <v>0</v>
      </c>
      <c r="F7" s="74">
        <v>0</v>
      </c>
      <c r="G7" s="136">
        <v>0</v>
      </c>
      <c r="H7" s="78">
        <v>0</v>
      </c>
      <c r="I7" s="77">
        <v>0</v>
      </c>
      <c r="J7" s="77">
        <v>0</v>
      </c>
      <c r="K7" s="49"/>
      <c r="L7" s="2"/>
    </row>
    <row r="8" spans="1:12" ht="12.6" customHeight="1">
      <c r="A8" s="160"/>
      <c r="B8" s="23" t="s">
        <v>68</v>
      </c>
      <c r="C8" s="24" t="s">
        <v>140</v>
      </c>
      <c r="D8" s="5" t="s">
        <v>139</v>
      </c>
      <c r="E8" s="100">
        <v>0.56999999999999995</v>
      </c>
      <c r="F8" s="99">
        <v>0.43</v>
      </c>
      <c r="G8" s="137">
        <v>0.45</v>
      </c>
      <c r="H8" s="98">
        <v>0.56999999999999995</v>
      </c>
      <c r="I8" s="97">
        <v>0.43</v>
      </c>
      <c r="J8" s="97">
        <v>0.48299999999999998</v>
      </c>
      <c r="K8" s="17"/>
      <c r="L8" s="2"/>
    </row>
    <row r="9" spans="1:12" ht="12.6" customHeight="1">
      <c r="A9" s="160"/>
      <c r="B9" s="23" t="s">
        <v>3</v>
      </c>
      <c r="C9" s="24" t="s">
        <v>140</v>
      </c>
      <c r="D9" s="5" t="s">
        <v>182</v>
      </c>
      <c r="E9" s="100">
        <v>0.114</v>
      </c>
      <c r="F9" s="99">
        <v>5.3999999999999999E-2</v>
      </c>
      <c r="G9" s="137">
        <v>0.09</v>
      </c>
      <c r="H9" s="98">
        <v>0.114</v>
      </c>
      <c r="I9" s="97">
        <v>5.3999999999999999E-2</v>
      </c>
      <c r="J9" s="97">
        <v>8.6000000000000007E-2</v>
      </c>
      <c r="K9" s="17"/>
      <c r="L9" s="2"/>
    </row>
    <row r="10" spans="1:12" ht="12.6" customHeight="1">
      <c r="A10" s="160"/>
      <c r="B10" s="23" t="s">
        <v>4</v>
      </c>
      <c r="C10" s="24" t="s">
        <v>37</v>
      </c>
      <c r="D10" s="5" t="s">
        <v>139</v>
      </c>
      <c r="E10" s="96">
        <v>0.27</v>
      </c>
      <c r="F10" s="95">
        <v>0.42</v>
      </c>
      <c r="G10" s="139">
        <v>0.25</v>
      </c>
      <c r="H10" s="115">
        <v>0.42</v>
      </c>
      <c r="I10" s="94">
        <v>0.25</v>
      </c>
      <c r="J10" s="94">
        <v>0.31</v>
      </c>
      <c r="K10" s="17"/>
      <c r="L10" s="2"/>
    </row>
    <row r="11" spans="1:12" ht="12.6" customHeight="1">
      <c r="A11" s="160"/>
      <c r="B11" s="23" t="s">
        <v>5</v>
      </c>
      <c r="C11" s="24" t="s">
        <v>52</v>
      </c>
      <c r="D11" s="5" t="s">
        <v>72</v>
      </c>
      <c r="E11" s="73">
        <v>0.33</v>
      </c>
      <c r="F11" s="72">
        <v>0.46</v>
      </c>
      <c r="G11" s="140">
        <v>0.19</v>
      </c>
      <c r="H11" s="119">
        <v>0.46</v>
      </c>
      <c r="I11" s="71">
        <v>0.19</v>
      </c>
      <c r="J11" s="71">
        <v>0.33</v>
      </c>
      <c r="K11" s="49"/>
      <c r="L11" s="2"/>
    </row>
    <row r="12" spans="1:12" ht="12.6" customHeight="1">
      <c r="A12" s="160"/>
      <c r="B12" s="23" t="s">
        <v>6</v>
      </c>
      <c r="C12" s="24" t="s">
        <v>138</v>
      </c>
      <c r="D12" s="5" t="s">
        <v>137</v>
      </c>
      <c r="E12" s="75">
        <v>26</v>
      </c>
      <c r="F12" s="74">
        <v>33.5</v>
      </c>
      <c r="G12" s="140">
        <v>18.3</v>
      </c>
      <c r="H12" s="78">
        <v>33.5</v>
      </c>
      <c r="I12" s="77">
        <v>18.3</v>
      </c>
      <c r="J12" s="77">
        <v>25.9</v>
      </c>
      <c r="K12" s="49"/>
      <c r="L12" s="2"/>
    </row>
    <row r="13" spans="1:12" ht="12.6" customHeight="1">
      <c r="A13" s="160"/>
      <c r="B13" s="23" t="s">
        <v>7</v>
      </c>
      <c r="C13" s="24" t="s">
        <v>138</v>
      </c>
      <c r="D13" s="5" t="s">
        <v>72</v>
      </c>
      <c r="E13" s="75">
        <v>21.2</v>
      </c>
      <c r="F13" s="74">
        <v>24.9</v>
      </c>
      <c r="G13" s="140">
        <v>12.1</v>
      </c>
      <c r="H13" s="78">
        <v>24.9</v>
      </c>
      <c r="I13" s="77">
        <v>12.1</v>
      </c>
      <c r="J13" s="77">
        <v>19.399999999999999</v>
      </c>
      <c r="K13" s="49"/>
      <c r="L13" s="2"/>
    </row>
    <row r="14" spans="1:12" ht="12.6" customHeight="1">
      <c r="A14" s="160"/>
      <c r="B14" s="23" t="s">
        <v>8</v>
      </c>
      <c r="C14" s="24" t="s">
        <v>137</v>
      </c>
      <c r="D14" s="5" t="s">
        <v>137</v>
      </c>
      <c r="E14" s="63" t="s">
        <v>136</v>
      </c>
      <c r="F14" s="6" t="s">
        <v>136</v>
      </c>
      <c r="G14" s="139" t="s">
        <v>136</v>
      </c>
      <c r="H14" s="62"/>
      <c r="I14" s="10"/>
      <c r="J14" s="10"/>
      <c r="K14" s="17"/>
      <c r="L14" s="2"/>
    </row>
    <row r="15" spans="1:12" ht="12.6" customHeight="1">
      <c r="A15" s="160"/>
      <c r="B15" s="23" t="s">
        <v>9</v>
      </c>
      <c r="C15" s="24" t="s">
        <v>57</v>
      </c>
      <c r="D15" s="5" t="s">
        <v>132</v>
      </c>
      <c r="E15" s="56" t="s">
        <v>135</v>
      </c>
      <c r="F15" s="9" t="s">
        <v>135</v>
      </c>
      <c r="G15" s="140" t="s">
        <v>135</v>
      </c>
      <c r="H15" s="55" t="s">
        <v>135</v>
      </c>
      <c r="I15" s="48" t="s">
        <v>135</v>
      </c>
      <c r="J15" s="48" t="s">
        <v>135</v>
      </c>
      <c r="K15" s="49"/>
      <c r="L15" s="2"/>
    </row>
    <row r="16" spans="1:12" ht="12.6" customHeight="1">
      <c r="A16" s="160"/>
      <c r="B16" s="23" t="s">
        <v>10</v>
      </c>
      <c r="C16" s="24" t="s">
        <v>132</v>
      </c>
      <c r="D16" s="5" t="s">
        <v>132</v>
      </c>
      <c r="E16" s="63" t="s">
        <v>134</v>
      </c>
      <c r="F16" s="6" t="s">
        <v>134</v>
      </c>
      <c r="G16" s="139" t="s">
        <v>134</v>
      </c>
      <c r="H16" s="62"/>
      <c r="I16" s="10"/>
      <c r="J16" s="10"/>
      <c r="K16" s="17"/>
      <c r="L16" s="2"/>
    </row>
    <row r="17" spans="1:12" ht="12.6" customHeight="1">
      <c r="A17" s="161"/>
      <c r="B17" s="25" t="s">
        <v>83</v>
      </c>
      <c r="C17" s="26" t="s">
        <v>132</v>
      </c>
      <c r="D17" s="27" t="s">
        <v>132</v>
      </c>
      <c r="E17" s="61" t="s">
        <v>131</v>
      </c>
      <c r="F17" s="11" t="s">
        <v>131</v>
      </c>
      <c r="G17" s="141" t="s">
        <v>131</v>
      </c>
      <c r="H17" s="60"/>
      <c r="I17" s="12"/>
      <c r="J17" s="12"/>
      <c r="K17" s="42"/>
      <c r="L17" s="2"/>
    </row>
    <row r="18" spans="1:12" ht="12.6" customHeight="1">
      <c r="A18" s="159" t="s">
        <v>26</v>
      </c>
      <c r="B18" s="20" t="s">
        <v>130</v>
      </c>
      <c r="C18" s="21" t="s">
        <v>69</v>
      </c>
      <c r="D18" s="22" t="s">
        <v>65</v>
      </c>
      <c r="E18" s="93"/>
      <c r="F18" s="13" t="s">
        <v>125</v>
      </c>
      <c r="G18" s="142"/>
      <c r="H18" s="92" t="s">
        <v>125</v>
      </c>
      <c r="I18" s="40" t="s">
        <v>125</v>
      </c>
      <c r="J18" s="40" t="s">
        <v>125</v>
      </c>
      <c r="K18" s="113">
        <f>COUNTIF(E18:G18,"&gt;0.003")</f>
        <v>0</v>
      </c>
      <c r="L18" s="2"/>
    </row>
    <row r="19" spans="1:12" ht="12.6" customHeight="1">
      <c r="A19" s="160"/>
      <c r="B19" s="23" t="s">
        <v>46</v>
      </c>
      <c r="C19" s="24" t="s">
        <v>127</v>
      </c>
      <c r="D19" s="28" t="s">
        <v>39</v>
      </c>
      <c r="E19" s="88"/>
      <c r="F19" s="14" t="s">
        <v>114</v>
      </c>
      <c r="G19" s="143"/>
      <c r="H19" s="87" t="s">
        <v>114</v>
      </c>
      <c r="I19" s="15" t="s">
        <v>114</v>
      </c>
      <c r="J19" s="15" t="s">
        <v>114</v>
      </c>
      <c r="K19" s="109">
        <f>COUNTIF(E19:G19,"&gt;0")</f>
        <v>0</v>
      </c>
      <c r="L19" s="2"/>
    </row>
    <row r="20" spans="1:12" ht="12.6" customHeight="1">
      <c r="A20" s="160"/>
      <c r="B20" s="23" t="s">
        <v>129</v>
      </c>
      <c r="C20" s="24" t="s">
        <v>127</v>
      </c>
      <c r="D20" s="5" t="s">
        <v>38</v>
      </c>
      <c r="E20" s="88"/>
      <c r="F20" s="14" t="s">
        <v>123</v>
      </c>
      <c r="G20" s="143"/>
      <c r="H20" s="87" t="s">
        <v>123</v>
      </c>
      <c r="I20" s="15" t="s">
        <v>123</v>
      </c>
      <c r="J20" s="15" t="s">
        <v>123</v>
      </c>
      <c r="K20" s="109">
        <f>COUNTIF(E20:G20,"&gt;0.01")</f>
        <v>0</v>
      </c>
      <c r="L20" s="2"/>
    </row>
    <row r="21" spans="1:12" ht="12.6" customHeight="1">
      <c r="A21" s="160"/>
      <c r="B21" s="23" t="s">
        <v>128</v>
      </c>
      <c r="C21" s="24" t="s">
        <v>127</v>
      </c>
      <c r="D21" s="5" t="s">
        <v>40</v>
      </c>
      <c r="E21" s="88"/>
      <c r="F21" s="14" t="s">
        <v>120</v>
      </c>
      <c r="G21" s="143"/>
      <c r="H21" s="87" t="s">
        <v>120</v>
      </c>
      <c r="I21" s="15" t="s">
        <v>120</v>
      </c>
      <c r="J21" s="15" t="s">
        <v>120</v>
      </c>
      <c r="K21" s="109">
        <f>COUNTIF(E21:G21,"&gt;0.05")</f>
        <v>0</v>
      </c>
      <c r="L21" s="2"/>
    </row>
    <row r="22" spans="1:12" ht="12.6" customHeight="1">
      <c r="A22" s="160"/>
      <c r="B22" s="23" t="s">
        <v>47</v>
      </c>
      <c r="C22" s="24" t="s">
        <v>69</v>
      </c>
      <c r="D22" s="5" t="s">
        <v>38</v>
      </c>
      <c r="E22" s="88"/>
      <c r="F22" s="14" t="s">
        <v>123</v>
      </c>
      <c r="G22" s="143"/>
      <c r="H22" s="87" t="s">
        <v>123</v>
      </c>
      <c r="I22" s="15" t="s">
        <v>123</v>
      </c>
      <c r="J22" s="15" t="s">
        <v>123</v>
      </c>
      <c r="K22" s="109">
        <f>COUNTIF(E22:G22,"&gt;0.01")</f>
        <v>0</v>
      </c>
      <c r="L22" s="2"/>
    </row>
    <row r="23" spans="1:12" ht="12.6" customHeight="1">
      <c r="A23" s="160"/>
      <c r="B23" s="23" t="s">
        <v>86</v>
      </c>
      <c r="C23" s="24" t="s">
        <v>69</v>
      </c>
      <c r="D23" s="5" t="s">
        <v>61</v>
      </c>
      <c r="E23" s="88"/>
      <c r="F23" s="14" t="s">
        <v>123</v>
      </c>
      <c r="G23" s="143"/>
      <c r="H23" s="87" t="s">
        <v>123</v>
      </c>
      <c r="I23" s="15" t="s">
        <v>123</v>
      </c>
      <c r="J23" s="15" t="s">
        <v>123</v>
      </c>
      <c r="K23" s="109">
        <f>COUNTIF(E23:G23,"&gt;0.0005")</f>
        <v>0</v>
      </c>
      <c r="L23" s="2"/>
    </row>
    <row r="24" spans="1:12" ht="12.6" customHeight="1">
      <c r="A24" s="160"/>
      <c r="B24" s="23" t="s">
        <v>87</v>
      </c>
      <c r="C24" s="24" t="s">
        <v>69</v>
      </c>
      <c r="D24" s="28" t="s">
        <v>39</v>
      </c>
      <c r="E24" s="88"/>
      <c r="F24" s="14" t="s">
        <v>123</v>
      </c>
      <c r="G24" s="143"/>
      <c r="H24" s="87" t="s">
        <v>123</v>
      </c>
      <c r="I24" s="15" t="s">
        <v>123</v>
      </c>
      <c r="J24" s="15" t="s">
        <v>123</v>
      </c>
      <c r="K24" s="109">
        <f>COUNTIF(E24:G24,"&gt;0")</f>
        <v>0</v>
      </c>
      <c r="L24" s="2"/>
    </row>
    <row r="25" spans="1:12" ht="12.6" customHeight="1">
      <c r="A25" s="160"/>
      <c r="B25" s="23" t="s">
        <v>12</v>
      </c>
      <c r="C25" s="24" t="s">
        <v>69</v>
      </c>
      <c r="D25" s="5" t="s">
        <v>41</v>
      </c>
      <c r="E25" s="88"/>
      <c r="F25" s="14" t="s">
        <v>124</v>
      </c>
      <c r="G25" s="143"/>
      <c r="H25" s="87" t="s">
        <v>124</v>
      </c>
      <c r="I25" s="15" t="s">
        <v>124</v>
      </c>
      <c r="J25" s="15" t="s">
        <v>124</v>
      </c>
      <c r="K25" s="109">
        <f>COUNTIF(E25:G25,"&gt;0.02")</f>
        <v>0</v>
      </c>
      <c r="L25" s="2"/>
    </row>
    <row r="26" spans="1:12" ht="12.6" customHeight="1">
      <c r="A26" s="160"/>
      <c r="B26" s="23" t="s">
        <v>13</v>
      </c>
      <c r="C26" s="24" t="s">
        <v>69</v>
      </c>
      <c r="D26" s="5" t="s">
        <v>45</v>
      </c>
      <c r="E26" s="88"/>
      <c r="F26" s="14" t="s">
        <v>124</v>
      </c>
      <c r="G26" s="143"/>
      <c r="H26" s="87" t="s">
        <v>124</v>
      </c>
      <c r="I26" s="15" t="s">
        <v>124</v>
      </c>
      <c r="J26" s="15" t="s">
        <v>124</v>
      </c>
      <c r="K26" s="109">
        <f>COUNTIF(E26:G26,"&gt;0.002")</f>
        <v>0</v>
      </c>
      <c r="L26" s="2"/>
    </row>
    <row r="27" spans="1:12" ht="12.6" customHeight="1">
      <c r="A27" s="160"/>
      <c r="B27" s="23" t="s">
        <v>14</v>
      </c>
      <c r="C27" s="24" t="s">
        <v>241</v>
      </c>
      <c r="D27" s="5" t="s">
        <v>62</v>
      </c>
      <c r="E27" s="88"/>
      <c r="F27" s="14" t="s">
        <v>124</v>
      </c>
      <c r="G27" s="143"/>
      <c r="H27" s="87" t="s">
        <v>124</v>
      </c>
      <c r="I27" s="15" t="s">
        <v>124</v>
      </c>
      <c r="J27" s="15" t="s">
        <v>124</v>
      </c>
      <c r="K27" s="109">
        <f>COUNTIF(E27:G27,"&gt;0.004")</f>
        <v>0</v>
      </c>
      <c r="L27" s="2"/>
    </row>
    <row r="28" spans="1:12" ht="12.6" customHeight="1">
      <c r="A28" s="160"/>
      <c r="B28" s="23" t="s">
        <v>15</v>
      </c>
      <c r="C28" s="24" t="s">
        <v>69</v>
      </c>
      <c r="D28" s="5" t="s">
        <v>58</v>
      </c>
      <c r="E28" s="88"/>
      <c r="F28" s="14" t="s">
        <v>124</v>
      </c>
      <c r="G28" s="143"/>
      <c r="H28" s="87" t="s">
        <v>124</v>
      </c>
      <c r="I28" s="15" t="s">
        <v>124</v>
      </c>
      <c r="J28" s="15" t="s">
        <v>124</v>
      </c>
      <c r="K28" s="109">
        <f>COUNTIF(E28:G28,"&gt;0.1")</f>
        <v>0</v>
      </c>
      <c r="L28" s="2"/>
    </row>
    <row r="29" spans="1:12" ht="12.6" customHeight="1">
      <c r="A29" s="160"/>
      <c r="B29" s="23" t="s">
        <v>252</v>
      </c>
      <c r="C29" s="24" t="s">
        <v>69</v>
      </c>
      <c r="D29" s="5" t="s">
        <v>42</v>
      </c>
      <c r="E29" s="88"/>
      <c r="F29" s="14" t="s">
        <v>124</v>
      </c>
      <c r="G29" s="143"/>
      <c r="H29" s="87" t="s">
        <v>124</v>
      </c>
      <c r="I29" s="15" t="s">
        <v>124</v>
      </c>
      <c r="J29" s="15" t="s">
        <v>124</v>
      </c>
      <c r="K29" s="109">
        <f>COUNTIF(E29:G29,"&gt;0.04")</f>
        <v>0</v>
      </c>
      <c r="L29" s="2"/>
    </row>
    <row r="30" spans="1:12" ht="12.6" customHeight="1">
      <c r="A30" s="160"/>
      <c r="B30" s="23" t="s">
        <v>16</v>
      </c>
      <c r="C30" s="24" t="s">
        <v>69</v>
      </c>
      <c r="D30" s="5" t="s">
        <v>60</v>
      </c>
      <c r="E30" s="88"/>
      <c r="F30" s="14" t="s">
        <v>124</v>
      </c>
      <c r="G30" s="143"/>
      <c r="H30" s="87" t="s">
        <v>124</v>
      </c>
      <c r="I30" s="15" t="s">
        <v>124</v>
      </c>
      <c r="J30" s="15" t="s">
        <v>124</v>
      </c>
      <c r="K30" s="109">
        <f>COUNTIF(E30:G30,"&gt;1")</f>
        <v>0</v>
      </c>
      <c r="L30" s="2"/>
    </row>
    <row r="31" spans="1:12" ht="12.6" customHeight="1">
      <c r="A31" s="160"/>
      <c r="B31" s="23" t="s">
        <v>17</v>
      </c>
      <c r="C31" s="24" t="s">
        <v>69</v>
      </c>
      <c r="D31" s="5" t="s">
        <v>63</v>
      </c>
      <c r="E31" s="88"/>
      <c r="F31" s="14" t="s">
        <v>124</v>
      </c>
      <c r="G31" s="143"/>
      <c r="H31" s="87" t="s">
        <v>124</v>
      </c>
      <c r="I31" s="15" t="s">
        <v>124</v>
      </c>
      <c r="J31" s="15" t="s">
        <v>124</v>
      </c>
      <c r="K31" s="109">
        <f>COUNTIF(E31:G31,"&gt;0.006")</f>
        <v>0</v>
      </c>
      <c r="L31" s="2"/>
    </row>
    <row r="32" spans="1:12" ht="12.6" customHeight="1">
      <c r="A32" s="160"/>
      <c r="B32" s="23" t="s">
        <v>18</v>
      </c>
      <c r="C32" s="24" t="s">
        <v>241</v>
      </c>
      <c r="D32" s="5" t="s">
        <v>38</v>
      </c>
      <c r="E32" s="88"/>
      <c r="F32" s="14" t="s">
        <v>124</v>
      </c>
      <c r="G32" s="143"/>
      <c r="H32" s="87" t="s">
        <v>124</v>
      </c>
      <c r="I32" s="15" t="s">
        <v>124</v>
      </c>
      <c r="J32" s="15" t="s">
        <v>124</v>
      </c>
      <c r="K32" s="109">
        <f>COUNTIF(E32:G32,"&gt;0.01")</f>
        <v>0</v>
      </c>
      <c r="L32" s="2"/>
    </row>
    <row r="33" spans="1:12" ht="12.6" customHeight="1">
      <c r="A33" s="160"/>
      <c r="B33" s="23" t="s">
        <v>19</v>
      </c>
      <c r="C33" s="24" t="s">
        <v>69</v>
      </c>
      <c r="D33" s="5" t="s">
        <v>38</v>
      </c>
      <c r="E33" s="88"/>
      <c r="F33" s="14" t="s">
        <v>124</v>
      </c>
      <c r="G33" s="143"/>
      <c r="H33" s="87" t="s">
        <v>124</v>
      </c>
      <c r="I33" s="15" t="s">
        <v>124</v>
      </c>
      <c r="J33" s="15" t="s">
        <v>124</v>
      </c>
      <c r="K33" s="109">
        <f>COUNTIF(E33:G33,"&gt;0.01")</f>
        <v>0</v>
      </c>
      <c r="L33" s="2"/>
    </row>
    <row r="34" spans="1:12" ht="12.6" customHeight="1">
      <c r="A34" s="160"/>
      <c r="B34" s="23" t="s">
        <v>20</v>
      </c>
      <c r="C34" s="24" t="s">
        <v>69</v>
      </c>
      <c r="D34" s="5" t="s">
        <v>64</v>
      </c>
      <c r="E34" s="88"/>
      <c r="F34" s="14" t="s">
        <v>126</v>
      </c>
      <c r="G34" s="143"/>
      <c r="H34" s="87" t="s">
        <v>126</v>
      </c>
      <c r="I34" s="15" t="s">
        <v>126</v>
      </c>
      <c r="J34" s="15" t="s">
        <v>126</v>
      </c>
      <c r="K34" s="109">
        <f>COUNTIF(E34:G34,"&gt;0.002")</f>
        <v>0</v>
      </c>
      <c r="L34" s="2"/>
    </row>
    <row r="35" spans="1:12" ht="12.6" customHeight="1">
      <c r="A35" s="160"/>
      <c r="B35" s="23" t="s">
        <v>21</v>
      </c>
      <c r="C35" s="24" t="s">
        <v>241</v>
      </c>
      <c r="D35" s="5" t="s">
        <v>63</v>
      </c>
      <c r="E35" s="88"/>
      <c r="F35" s="14" t="s">
        <v>123</v>
      </c>
      <c r="G35" s="143"/>
      <c r="H35" s="87" t="s">
        <v>123</v>
      </c>
      <c r="I35" s="15" t="s">
        <v>123</v>
      </c>
      <c r="J35" s="15" t="s">
        <v>123</v>
      </c>
      <c r="K35" s="109">
        <f>COUNTIF(E35:G35,"&gt;0.006")</f>
        <v>0</v>
      </c>
      <c r="L35" s="2"/>
    </row>
    <row r="36" spans="1:12" ht="12.6" customHeight="1">
      <c r="A36" s="160"/>
      <c r="B36" s="23" t="s">
        <v>22</v>
      </c>
      <c r="C36" s="24" t="s">
        <v>243</v>
      </c>
      <c r="D36" s="5" t="s">
        <v>65</v>
      </c>
      <c r="E36" s="88"/>
      <c r="F36" s="14" t="s">
        <v>125</v>
      </c>
      <c r="G36" s="143"/>
      <c r="H36" s="87" t="s">
        <v>125</v>
      </c>
      <c r="I36" s="15" t="s">
        <v>125</v>
      </c>
      <c r="J36" s="15" t="s">
        <v>125</v>
      </c>
      <c r="K36" s="109">
        <f>COUNTIF(E36:G36,"&gt;0.003")</f>
        <v>0</v>
      </c>
      <c r="L36" s="2"/>
    </row>
    <row r="37" spans="1:12" ht="12.6" customHeight="1">
      <c r="A37" s="160"/>
      <c r="B37" s="23" t="s">
        <v>23</v>
      </c>
      <c r="C37" s="24" t="s">
        <v>241</v>
      </c>
      <c r="D37" s="5" t="s">
        <v>41</v>
      </c>
      <c r="E37" s="88"/>
      <c r="F37" s="14" t="s">
        <v>125</v>
      </c>
      <c r="G37" s="143"/>
      <c r="H37" s="87" t="s">
        <v>125</v>
      </c>
      <c r="I37" s="15" t="s">
        <v>125</v>
      </c>
      <c r="J37" s="15" t="s">
        <v>125</v>
      </c>
      <c r="K37" s="109">
        <f>COUNTIF(E37:G37,"&gt;0.02")</f>
        <v>0</v>
      </c>
      <c r="L37" s="2"/>
    </row>
    <row r="38" spans="1:12" ht="12.6" customHeight="1">
      <c r="A38" s="160"/>
      <c r="B38" s="23" t="s">
        <v>24</v>
      </c>
      <c r="C38" s="24" t="s">
        <v>69</v>
      </c>
      <c r="D38" s="5" t="s">
        <v>38</v>
      </c>
      <c r="E38" s="88"/>
      <c r="F38" s="14" t="s">
        <v>124</v>
      </c>
      <c r="G38" s="143"/>
      <c r="H38" s="87" t="s">
        <v>124</v>
      </c>
      <c r="I38" s="15" t="s">
        <v>124</v>
      </c>
      <c r="J38" s="15" t="s">
        <v>124</v>
      </c>
      <c r="K38" s="109">
        <f>COUNTIF(E38:G38,"&gt;0.01")</f>
        <v>0</v>
      </c>
      <c r="L38" s="2"/>
    </row>
    <row r="39" spans="1:12" ht="12.6" customHeight="1">
      <c r="A39" s="160"/>
      <c r="B39" s="23" t="s">
        <v>251</v>
      </c>
      <c r="C39" s="24" t="s">
        <v>69</v>
      </c>
      <c r="D39" s="5" t="s">
        <v>38</v>
      </c>
      <c r="E39" s="88"/>
      <c r="F39" s="14" t="s">
        <v>123</v>
      </c>
      <c r="G39" s="143"/>
      <c r="H39" s="87" t="s">
        <v>123</v>
      </c>
      <c r="I39" s="15" t="s">
        <v>123</v>
      </c>
      <c r="J39" s="15" t="s">
        <v>123</v>
      </c>
      <c r="K39" s="109">
        <f>COUNTIF(E39:G39,"&gt;0.01")</f>
        <v>0</v>
      </c>
      <c r="L39" s="2"/>
    </row>
    <row r="40" spans="1:12" ht="12.6" customHeight="1">
      <c r="A40" s="160"/>
      <c r="B40" s="23" t="s">
        <v>92</v>
      </c>
      <c r="C40" s="24" t="s">
        <v>69</v>
      </c>
      <c r="D40" s="5" t="s">
        <v>72</v>
      </c>
      <c r="E40" s="112">
        <v>1.3</v>
      </c>
      <c r="F40" s="111">
        <v>1.1000000000000001</v>
      </c>
      <c r="G40" s="143">
        <v>1.3</v>
      </c>
      <c r="H40" s="87" t="s">
        <v>122</v>
      </c>
      <c r="I40" s="15" t="s">
        <v>122</v>
      </c>
      <c r="J40" s="15" t="s">
        <v>122</v>
      </c>
      <c r="K40" s="86"/>
      <c r="L40" s="2"/>
    </row>
    <row r="41" spans="1:12" ht="12.6" customHeight="1">
      <c r="A41" s="160"/>
      <c r="B41" s="23" t="s">
        <v>25</v>
      </c>
      <c r="C41" s="24" t="s">
        <v>69</v>
      </c>
      <c r="D41" s="5" t="s">
        <v>72</v>
      </c>
      <c r="E41" s="88" t="s">
        <v>121</v>
      </c>
      <c r="F41" s="14" t="s">
        <v>121</v>
      </c>
      <c r="G41" s="143" t="s">
        <v>121</v>
      </c>
      <c r="H41" s="87" t="s">
        <v>122</v>
      </c>
      <c r="I41" s="15" t="s">
        <v>122</v>
      </c>
      <c r="J41" s="15" t="s">
        <v>122</v>
      </c>
      <c r="K41" s="86"/>
      <c r="L41" s="2"/>
    </row>
    <row r="42" spans="1:12" ht="12.6" customHeight="1">
      <c r="A42" s="160"/>
      <c r="B42" s="23" t="s">
        <v>93</v>
      </c>
      <c r="C42" s="24" t="s">
        <v>69</v>
      </c>
      <c r="D42" s="5" t="s">
        <v>94</v>
      </c>
      <c r="E42" s="112">
        <v>1.3</v>
      </c>
      <c r="F42" s="111">
        <v>1.1000000000000001</v>
      </c>
      <c r="G42" s="143">
        <v>1.3</v>
      </c>
      <c r="H42" s="87">
        <v>1.3</v>
      </c>
      <c r="I42" s="15">
        <v>1.1000000000000001</v>
      </c>
      <c r="J42" s="110">
        <v>1.2</v>
      </c>
      <c r="K42" s="67">
        <f>COUNTIF(E42:G42,"&gt;10")</f>
        <v>0</v>
      </c>
      <c r="L42" s="2"/>
    </row>
    <row r="43" spans="1:12" ht="12.6" customHeight="1">
      <c r="A43" s="160"/>
      <c r="B43" s="23" t="s">
        <v>48</v>
      </c>
      <c r="C43" s="24" t="s">
        <v>69</v>
      </c>
      <c r="D43" s="5" t="s">
        <v>66</v>
      </c>
      <c r="E43" s="88"/>
      <c r="F43" s="14" t="s">
        <v>121</v>
      </c>
      <c r="G43" s="143"/>
      <c r="H43" s="87" t="s">
        <v>121</v>
      </c>
      <c r="I43" s="15" t="s">
        <v>121</v>
      </c>
      <c r="J43" s="15" t="s">
        <v>121</v>
      </c>
      <c r="K43" s="109">
        <f>COUNTIF(E43:G43,"&gt;0.8")</f>
        <v>0</v>
      </c>
      <c r="L43" s="2"/>
    </row>
    <row r="44" spans="1:12" ht="12.6" customHeight="1">
      <c r="A44" s="160"/>
      <c r="B44" s="23" t="s">
        <v>49</v>
      </c>
      <c r="C44" s="24" t="s">
        <v>69</v>
      </c>
      <c r="D44" s="5" t="s">
        <v>250</v>
      </c>
      <c r="E44" s="88"/>
      <c r="F44" s="14">
        <v>0.02</v>
      </c>
      <c r="G44" s="143"/>
      <c r="H44" s="87">
        <v>0.02</v>
      </c>
      <c r="I44" s="15">
        <v>0.02</v>
      </c>
      <c r="J44" s="15">
        <v>0.02</v>
      </c>
      <c r="K44" s="109">
        <f>COUNTIF(E44:G44,"&gt;1")</f>
        <v>0</v>
      </c>
      <c r="L44" s="2"/>
    </row>
    <row r="45" spans="1:12" ht="12.6" customHeight="1">
      <c r="A45" s="161"/>
      <c r="B45" s="29" t="s">
        <v>91</v>
      </c>
      <c r="C45" s="30" t="s">
        <v>69</v>
      </c>
      <c r="D45" s="131" t="s">
        <v>40</v>
      </c>
      <c r="E45" s="85"/>
      <c r="F45" s="16" t="s">
        <v>109</v>
      </c>
      <c r="G45" s="145"/>
      <c r="H45" s="84" t="s">
        <v>109</v>
      </c>
      <c r="I45" s="41" t="s">
        <v>109</v>
      </c>
      <c r="J45" s="41" t="s">
        <v>109</v>
      </c>
      <c r="K45" s="108">
        <f>COUNTIF(E45:G45,"&gt;0.05")</f>
        <v>0</v>
      </c>
      <c r="L45" s="2"/>
    </row>
    <row r="46" spans="1:12" ht="12.6" customHeight="1">
      <c r="A46" s="159" t="s">
        <v>30</v>
      </c>
      <c r="B46" s="20" t="s">
        <v>78</v>
      </c>
      <c r="C46" s="21" t="s">
        <v>72</v>
      </c>
      <c r="D46" s="31" t="s">
        <v>43</v>
      </c>
      <c r="E46" s="83">
        <v>8</v>
      </c>
      <c r="F46" s="82">
        <v>8.1999999999999993</v>
      </c>
      <c r="G46" s="146">
        <v>8.1999999999999993</v>
      </c>
      <c r="H46" s="81">
        <v>8.1999999999999993</v>
      </c>
      <c r="I46" s="80">
        <v>8</v>
      </c>
      <c r="J46" s="80">
        <v>8.1</v>
      </c>
      <c r="K46" s="79">
        <f>3-(COUNTIF(E46:G46,"&lt;=8.5")-COUNTIF(E46:G46,"&lt;6.5"))</f>
        <v>0</v>
      </c>
      <c r="L46" s="2"/>
    </row>
    <row r="47" spans="1:12" ht="12.6" customHeight="1">
      <c r="A47" s="160"/>
      <c r="B47" s="23" t="s">
        <v>249</v>
      </c>
      <c r="C47" s="24" t="s">
        <v>69</v>
      </c>
      <c r="D47" s="5" t="s">
        <v>248</v>
      </c>
      <c r="E47" s="75">
        <v>0.7</v>
      </c>
      <c r="F47" s="74">
        <v>0.8</v>
      </c>
      <c r="G47" s="136">
        <v>0.7</v>
      </c>
      <c r="H47" s="78">
        <v>0.8</v>
      </c>
      <c r="I47" s="77">
        <v>0.7</v>
      </c>
      <c r="J47" s="77">
        <v>0.7</v>
      </c>
      <c r="K47" s="67">
        <f>COUNTIF(E47:G47,"&gt;2")</f>
        <v>0</v>
      </c>
      <c r="L47" s="2"/>
    </row>
    <row r="48" spans="1:12" ht="12.6" customHeight="1">
      <c r="A48" s="160"/>
      <c r="B48" s="23" t="s">
        <v>247</v>
      </c>
      <c r="C48" s="24" t="s">
        <v>69</v>
      </c>
      <c r="D48" s="5" t="s">
        <v>72</v>
      </c>
      <c r="E48" s="75">
        <v>1.8</v>
      </c>
      <c r="F48" s="74">
        <v>1.7</v>
      </c>
      <c r="G48" s="136">
        <v>2</v>
      </c>
      <c r="H48" s="78">
        <v>2</v>
      </c>
      <c r="I48" s="77">
        <v>1.7</v>
      </c>
      <c r="J48" s="77">
        <v>1.8</v>
      </c>
      <c r="K48" s="67"/>
      <c r="L48" s="2"/>
    </row>
    <row r="49" spans="1:12" ht="12.6" customHeight="1">
      <c r="A49" s="160"/>
      <c r="B49" s="23" t="s">
        <v>76</v>
      </c>
      <c r="C49" s="24" t="s">
        <v>241</v>
      </c>
      <c r="D49" s="5" t="s">
        <v>246</v>
      </c>
      <c r="E49" s="56">
        <v>1</v>
      </c>
      <c r="F49" s="9">
        <v>1</v>
      </c>
      <c r="G49" s="140" t="s">
        <v>118</v>
      </c>
      <c r="H49" s="55">
        <v>1</v>
      </c>
      <c r="I49" s="48" t="s">
        <v>118</v>
      </c>
      <c r="J49" s="48">
        <v>1</v>
      </c>
      <c r="K49" s="67">
        <f>COUNTIF(E49:G49,"&gt;25")</f>
        <v>0</v>
      </c>
      <c r="L49" s="2"/>
    </row>
    <row r="50" spans="1:12" ht="12.6" customHeight="1">
      <c r="A50" s="160"/>
      <c r="B50" s="23" t="s">
        <v>77</v>
      </c>
      <c r="C50" s="24" t="s">
        <v>69</v>
      </c>
      <c r="D50" s="5" t="s">
        <v>67</v>
      </c>
      <c r="E50" s="75">
        <v>9.9</v>
      </c>
      <c r="F50" s="74">
        <v>8.8000000000000007</v>
      </c>
      <c r="G50" s="136">
        <v>12</v>
      </c>
      <c r="H50" s="78">
        <v>12</v>
      </c>
      <c r="I50" s="77">
        <v>8.8000000000000007</v>
      </c>
      <c r="J50" s="77">
        <v>10.199999999999999</v>
      </c>
      <c r="K50" s="67">
        <f>COUNTIF(E50:G50,"&lt;7.5")</f>
        <v>0</v>
      </c>
      <c r="L50" s="2"/>
    </row>
    <row r="51" spans="1:12" ht="12.6" customHeight="1">
      <c r="A51" s="160"/>
      <c r="B51" s="23" t="s">
        <v>27</v>
      </c>
      <c r="C51" s="32" t="s">
        <v>117</v>
      </c>
      <c r="D51" s="5" t="s">
        <v>44</v>
      </c>
      <c r="E51" s="56">
        <v>2200</v>
      </c>
      <c r="F51" s="9">
        <v>7900</v>
      </c>
      <c r="G51" s="140">
        <v>33000</v>
      </c>
      <c r="H51" s="55">
        <v>33000</v>
      </c>
      <c r="I51" s="48">
        <v>2200</v>
      </c>
      <c r="J51" s="48">
        <v>14000</v>
      </c>
      <c r="K51" s="67">
        <f>COUNTIF(E51:G51,"&gt;1000")</f>
        <v>3</v>
      </c>
      <c r="L51" s="2"/>
    </row>
    <row r="52" spans="1:12" ht="12.6" customHeight="1">
      <c r="A52" s="160"/>
      <c r="B52" s="23" t="s">
        <v>59</v>
      </c>
      <c r="C52" s="24" t="s">
        <v>69</v>
      </c>
      <c r="D52" s="5" t="s">
        <v>72</v>
      </c>
      <c r="E52" s="63"/>
      <c r="F52" s="6" t="s">
        <v>116</v>
      </c>
      <c r="G52" s="139" t="s">
        <v>116</v>
      </c>
      <c r="H52" s="62" t="s">
        <v>116</v>
      </c>
      <c r="I52" s="10" t="s">
        <v>116</v>
      </c>
      <c r="J52" s="10" t="s">
        <v>116</v>
      </c>
      <c r="K52" s="67"/>
      <c r="L52" s="2"/>
    </row>
    <row r="53" spans="1:12" ht="12.6" customHeight="1">
      <c r="A53" s="160"/>
      <c r="B53" s="23" t="s">
        <v>28</v>
      </c>
      <c r="C53" s="24" t="s">
        <v>241</v>
      </c>
      <c r="D53" s="5" t="s">
        <v>72</v>
      </c>
      <c r="E53" s="75">
        <v>1.5</v>
      </c>
      <c r="F53" s="74">
        <v>1.2</v>
      </c>
      <c r="G53" s="136">
        <v>1.6</v>
      </c>
      <c r="H53" s="78">
        <v>1.6</v>
      </c>
      <c r="I53" s="77">
        <v>1.2</v>
      </c>
      <c r="J53" s="77">
        <v>1.4</v>
      </c>
      <c r="K53" s="67"/>
      <c r="L53" s="2"/>
    </row>
    <row r="54" spans="1:12" ht="12.6" customHeight="1">
      <c r="A54" s="160"/>
      <c r="B54" s="23" t="s">
        <v>29</v>
      </c>
      <c r="C54" s="24" t="s">
        <v>69</v>
      </c>
      <c r="D54" s="5" t="s">
        <v>245</v>
      </c>
      <c r="E54" s="70">
        <v>5.6000000000000001E-2</v>
      </c>
      <c r="F54" s="69">
        <v>5.8999999999999997E-2</v>
      </c>
      <c r="G54" s="150">
        <v>6.4000000000000001E-2</v>
      </c>
      <c r="H54" s="105">
        <v>6.4000000000000001E-2</v>
      </c>
      <c r="I54" s="68">
        <v>5.6000000000000001E-2</v>
      </c>
      <c r="J54" s="68">
        <v>0.06</v>
      </c>
      <c r="K54" s="67"/>
      <c r="L54" s="2"/>
    </row>
    <row r="55" spans="1:12" ht="12.6" customHeight="1">
      <c r="A55" s="160"/>
      <c r="B55" s="23" t="s">
        <v>73</v>
      </c>
      <c r="C55" s="24" t="s">
        <v>241</v>
      </c>
      <c r="D55" s="5" t="s">
        <v>244</v>
      </c>
      <c r="E55" s="56"/>
      <c r="F55" s="107">
        <v>6.9999999999999999E-4</v>
      </c>
      <c r="G55" s="152">
        <v>1.4E-3</v>
      </c>
      <c r="H55" s="124">
        <v>1.4E-3</v>
      </c>
      <c r="I55" s="106">
        <v>6.9999999999999999E-4</v>
      </c>
      <c r="J55" s="106">
        <v>1.1000000000000001E-3</v>
      </c>
      <c r="K55" s="66">
        <f>COUNTIF(E55:G55,"&gt;0.03")</f>
        <v>0</v>
      </c>
      <c r="L55" s="2"/>
    </row>
    <row r="56" spans="1:12" ht="12.6" customHeight="1">
      <c r="A56" s="159" t="s">
        <v>36</v>
      </c>
      <c r="B56" s="20" t="s">
        <v>31</v>
      </c>
      <c r="C56" s="21" t="s">
        <v>69</v>
      </c>
      <c r="D56" s="22" t="s">
        <v>72</v>
      </c>
      <c r="E56" s="65"/>
      <c r="F56" s="7" t="s">
        <v>109</v>
      </c>
      <c r="G56" s="135"/>
      <c r="H56" s="64" t="s">
        <v>109</v>
      </c>
      <c r="I56" s="8" t="s">
        <v>109</v>
      </c>
      <c r="J56" s="8" t="s">
        <v>109</v>
      </c>
      <c r="K56" s="39"/>
      <c r="L56" s="2"/>
    </row>
    <row r="57" spans="1:12" ht="12.6" customHeight="1">
      <c r="A57" s="160"/>
      <c r="B57" s="23" t="s">
        <v>115</v>
      </c>
      <c r="C57" s="24" t="s">
        <v>69</v>
      </c>
      <c r="D57" s="5" t="s">
        <v>240</v>
      </c>
      <c r="E57" s="63"/>
      <c r="F57" s="6">
        <v>8.0000000000000004E-4</v>
      </c>
      <c r="G57" s="139"/>
      <c r="H57" s="62">
        <v>8.0000000000000004E-4</v>
      </c>
      <c r="I57" s="10">
        <v>8.0000000000000004E-4</v>
      </c>
      <c r="J57" s="10">
        <v>8.0000000000000004E-4</v>
      </c>
      <c r="K57" s="17"/>
      <c r="L57" s="2"/>
    </row>
    <row r="58" spans="1:12" ht="12.6" customHeight="1">
      <c r="A58" s="160"/>
      <c r="B58" s="23" t="s">
        <v>32</v>
      </c>
      <c r="C58" s="24" t="s">
        <v>69</v>
      </c>
      <c r="D58" s="5" t="s">
        <v>182</v>
      </c>
      <c r="E58" s="56"/>
      <c r="F58" s="9" t="s">
        <v>120</v>
      </c>
      <c r="G58" s="140"/>
      <c r="H58" s="55" t="s">
        <v>120</v>
      </c>
      <c r="I58" s="48" t="s">
        <v>120</v>
      </c>
      <c r="J58" s="48" t="s">
        <v>120</v>
      </c>
      <c r="K58" s="49"/>
      <c r="L58" s="2"/>
    </row>
    <row r="59" spans="1:12" ht="12.6" customHeight="1">
      <c r="A59" s="160"/>
      <c r="B59" s="23" t="s">
        <v>33</v>
      </c>
      <c r="C59" s="24" t="s">
        <v>243</v>
      </c>
      <c r="D59" s="5" t="s">
        <v>72</v>
      </c>
      <c r="E59" s="63"/>
      <c r="F59" s="6" t="s">
        <v>114</v>
      </c>
      <c r="G59" s="139"/>
      <c r="H59" s="62" t="s">
        <v>114</v>
      </c>
      <c r="I59" s="10" t="s">
        <v>114</v>
      </c>
      <c r="J59" s="10" t="s">
        <v>114</v>
      </c>
      <c r="K59" s="17"/>
      <c r="L59" s="2"/>
    </row>
    <row r="60" spans="1:12" ht="12.6" customHeight="1">
      <c r="A60" s="160"/>
      <c r="B60" s="23" t="s">
        <v>113</v>
      </c>
      <c r="C60" s="24" t="s">
        <v>241</v>
      </c>
      <c r="D60" s="5" t="s">
        <v>240</v>
      </c>
      <c r="E60" s="63"/>
      <c r="F60" s="6" t="s">
        <v>109</v>
      </c>
      <c r="G60" s="139"/>
      <c r="H60" s="62" t="s">
        <v>109</v>
      </c>
      <c r="I60" s="10" t="s">
        <v>109</v>
      </c>
      <c r="J60" s="10" t="s">
        <v>109</v>
      </c>
      <c r="K60" s="17"/>
      <c r="L60" s="2"/>
    </row>
    <row r="61" spans="1:12" ht="12.6" customHeight="1">
      <c r="A61" s="161"/>
      <c r="B61" s="25" t="s">
        <v>242</v>
      </c>
      <c r="C61" s="26" t="s">
        <v>241</v>
      </c>
      <c r="D61" s="27" t="s">
        <v>72</v>
      </c>
      <c r="E61" s="61"/>
      <c r="F61" s="11" t="s">
        <v>111</v>
      </c>
      <c r="G61" s="141"/>
      <c r="H61" s="60" t="s">
        <v>111</v>
      </c>
      <c r="I61" s="12" t="s">
        <v>111</v>
      </c>
      <c r="J61" s="12" t="s">
        <v>111</v>
      </c>
      <c r="K61" s="42"/>
      <c r="L61" s="2"/>
    </row>
    <row r="62" spans="1:12" ht="12.6" customHeight="1">
      <c r="A62" s="162" t="s">
        <v>55</v>
      </c>
      <c r="B62" s="33" t="s">
        <v>34</v>
      </c>
      <c r="C62" s="34" t="s">
        <v>69</v>
      </c>
      <c r="D62" s="35" t="s">
        <v>72</v>
      </c>
      <c r="E62" s="59">
        <v>0.06</v>
      </c>
      <c r="F62" s="58" t="s">
        <v>110</v>
      </c>
      <c r="G62" s="147">
        <v>0.04</v>
      </c>
      <c r="H62" s="57">
        <v>0.06</v>
      </c>
      <c r="I62" s="50" t="s">
        <v>110</v>
      </c>
      <c r="J62" s="117">
        <v>0.05</v>
      </c>
      <c r="K62" s="45"/>
      <c r="L62" s="114"/>
    </row>
    <row r="63" spans="1:12" ht="12.6" customHeight="1">
      <c r="A63" s="163"/>
      <c r="B63" s="23" t="s">
        <v>56</v>
      </c>
      <c r="C63" s="24" t="s">
        <v>69</v>
      </c>
      <c r="D63" s="5" t="s">
        <v>240</v>
      </c>
      <c r="E63" s="70">
        <v>5.1999999999999998E-2</v>
      </c>
      <c r="F63" s="69">
        <v>4.8000000000000001E-2</v>
      </c>
      <c r="G63" s="150">
        <v>5.3999999999999999E-2</v>
      </c>
      <c r="H63" s="105">
        <v>5.3999999999999999E-2</v>
      </c>
      <c r="I63" s="68">
        <v>4.8000000000000001E-2</v>
      </c>
      <c r="J63" s="68">
        <v>5.0999999999999997E-2</v>
      </c>
      <c r="K63" s="49"/>
      <c r="L63" s="2"/>
    </row>
    <row r="64" spans="1:12" ht="12.6" customHeight="1" thickBot="1">
      <c r="A64" s="164"/>
      <c r="B64" s="36" t="s">
        <v>35</v>
      </c>
      <c r="C64" s="37" t="s">
        <v>69</v>
      </c>
      <c r="D64" s="38" t="s">
        <v>72</v>
      </c>
      <c r="E64" s="54"/>
      <c r="F64" s="18" t="s">
        <v>106</v>
      </c>
      <c r="G64" s="148" t="s">
        <v>106</v>
      </c>
      <c r="H64" s="53" t="s">
        <v>106</v>
      </c>
      <c r="I64" s="19" t="s">
        <v>106</v>
      </c>
      <c r="J64" s="19" t="s">
        <v>106</v>
      </c>
      <c r="K64" s="43"/>
      <c r="L64" s="2"/>
    </row>
    <row r="65" spans="1:2" ht="12.6" customHeight="1">
      <c r="A65" s="51" t="s">
        <v>239</v>
      </c>
      <c r="B65" s="4"/>
    </row>
    <row r="66" spans="1:2">
      <c r="A66" s="51" t="s">
        <v>102</v>
      </c>
    </row>
    <row r="67" spans="1:2">
      <c r="A67" s="51" t="s">
        <v>101</v>
      </c>
    </row>
  </sheetData>
  <mergeCells count="14">
    <mergeCell ref="A1:D1"/>
    <mergeCell ref="A56:A61"/>
    <mergeCell ref="A62:A64"/>
    <mergeCell ref="I3:I5"/>
    <mergeCell ref="J3:J5"/>
    <mergeCell ref="K3:K5"/>
    <mergeCell ref="A6:A17"/>
    <mergeCell ref="A18:A45"/>
    <mergeCell ref="A46:A55"/>
    <mergeCell ref="H3:H5"/>
    <mergeCell ref="A3:A5"/>
    <mergeCell ref="B3:B5"/>
    <mergeCell ref="C3:C5"/>
    <mergeCell ref="D3:D5"/>
  </mergeCells>
  <phoneticPr fontId="1"/>
  <pageMargins left="0.78740157480314965" right="0.27559055118110237" top="0.39370078740157483" bottom="0.19685039370078741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様式２Ｂ．中津川上流</vt:lpstr>
      <vt:lpstr>様式２Ｂ．荻野川上流</vt:lpstr>
      <vt:lpstr>様式２Ｂ．荻野川中流１</vt:lpstr>
      <vt:lpstr>様式２Ｂ．荻野川中流２</vt:lpstr>
      <vt:lpstr>様式２Ｂ．荻野川下流</vt:lpstr>
      <vt:lpstr>様式２Ｂ．小鮎川上流</vt:lpstr>
      <vt:lpstr>様式２Ｂ．小鮎川中流１</vt:lpstr>
      <vt:lpstr>様式２Ｂ．小鮎川中流２</vt:lpstr>
      <vt:lpstr>様式２Ｂ．玉川上流</vt:lpstr>
      <vt:lpstr>様式２Ｂ．玉川中流１</vt:lpstr>
      <vt:lpstr>様式２Ｂ．玉川中流２</vt:lpstr>
      <vt:lpstr>様式２Ｂ．細田川</vt:lpstr>
      <vt:lpstr>様式２Ｂ．恩曽川上流</vt:lpstr>
      <vt:lpstr>様式２Ｂ．恩曽川中流１</vt:lpstr>
      <vt:lpstr>様式２Ｂ．恩曽川中流２</vt:lpstr>
      <vt:lpstr>様式２Ｂ．恩曽川下流</vt:lpstr>
      <vt:lpstr>様式２Ｂ．善明川</vt:lpstr>
      <vt:lpstr>様式２Ｂ．山際川</vt:lpstr>
      <vt:lpstr>様式２Ｂ．真弓川</vt:lpstr>
      <vt:lpstr>様式２Ｂ．干無川</vt:lpstr>
      <vt:lpstr>様式２Ｂ．境田川</vt:lpstr>
      <vt:lpstr>様式２Ｃ．笠張川</vt:lpstr>
      <vt:lpstr>様式２Ｂ．尼寺排水路</vt:lpstr>
      <vt:lpstr>様式２Ｂ．華巌排水路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2022-09-13T00:38:28Z</cp:lastPrinted>
  <dcterms:created xsi:type="dcterms:W3CDTF">2002-04-18T23:42:41Z</dcterms:created>
  <dcterms:modified xsi:type="dcterms:W3CDTF">2022-09-13T06:58:30Z</dcterms:modified>
</cp:coreProperties>
</file>