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svza001\1910地域包括ケア推進課\02_地域包括ケア推進係\400_総合事業関係\095総合事業関係\総合事業指定事業者に対する運営指導業務委託\R7\HP\"/>
    </mc:Choice>
  </mc:AlternateContent>
  <xr:revisionPtr revIDLastSave="0" documentId="13_ncr:1_{36C21615-2935-44B4-802D-09E76B5E65C7}" xr6:coauthVersionLast="47" xr6:coauthVersionMax="47" xr10:uidLastSave="{00000000-0000-0000-0000-000000000000}"/>
  <bookViews>
    <workbookView xWindow="-103" yWindow="-103" windowWidth="18159" windowHeight="9715"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<sst xmlns="http://schemas.openxmlformats.org/spreadsheetml/2006/main" count="1450" uniqueCount="216">
  <si>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</si>
  <si>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</si>
  <si>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</si>
  <si>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</si>
  <si>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</si>
  <si>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</si>
  <si>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</si>
  <si>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</si>
  <si>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</si>
  <si>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</si>
  <si>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</si>
  <si>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</si>
  <si>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</si>
  <si>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</si>
  <si>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</si>
  <si>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</si>
  <si>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</si>
  <si>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</si>
  <si>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</si>
  <si>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</si>
  <si>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</si>
  <si>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</si>
  <si>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</si>
  <si>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</si>
  <si>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</si>
  <si>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</si>
  <si>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</si>
  <si>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</si>
  <si>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</si>
  <si>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</si>
  <si>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</si>
  <si>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</si>
  <si>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</si>
  <si>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</si>
  <si>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</si>
  <si>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</si>
  <si>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</si>
  <si>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</si>
  <si>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</si>
  <si>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</si>
  <si>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</si>
  <si>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</si>
  <si>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</si>
  <si>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</si>
  <si>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</si>
  <si>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</si>
  <si>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</si>
  <si>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</si>
  <si>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</si>
  <si>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</si>
  <si>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</si>
  <si>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</si>
  <si>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</si>
  <si>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</si>
  <si>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</si>
  <si>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</si>
  <si>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</si>
  <si>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</si>
  <si>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</si>
  <si>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</si>
  <si>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</si>
  <si>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</si>
  <si>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</si>
  <si>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</si>
  <si>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</si>
  <si>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</si>
  <si>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</si>
  <si>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</si>
  <si>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</si>
  <si>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</si>
  <si>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</si>
  <si>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</si>
  <si>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</si>
  <si>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</si>
  <si>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</si>
  <si>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</si>
  <si>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</si>
  <si>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</si>
  <si>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</si>
  <si>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</si>
  <si>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</si>
  <si>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</si>
  <si>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</si>
  <si>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</si>
  <si>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</si>
  <si>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</si>
  <si>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</si>
  <si>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</si>
  <si>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</si>
  <si>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</si>
  <si>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</si>
  <si>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</si>
  <si>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</si>
  <si>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</si>
  <si>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</si>
  <si>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</si>
  <si>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</si>
  <si>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</si>
  <si>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</si>
  <si>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</si>
  <si>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</si>
  <si>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</si>
  <si>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</si>
  <si>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</si>
  <si>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</si>
  <si>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</si>
  <si>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</si>
  <si>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</si>
  <si>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</si>
  <si>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</si>
  <si>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</si>
  <si>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</si>
  <si>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</si>
  <si>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</si>
  <si>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</si>
  <si>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</si>
  <si>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</si>
  <si>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</si>
  <si>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</si>
  <si>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</si>
  <si>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</si>
  <si>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</si>
  <si>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</si>
  <si>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</si>
  <si>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</si>
  <si>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</si>
  <si>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</si>
  <si>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</si>
  <si>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</si>
  <si>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</si>
  <si>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</si>
  <si>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</si>
  <si>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</si>
  <si>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</si>
  <si>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</si>
  <si>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</si>
  <si>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</si>
  <si>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</si>
  <si>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</si>
  <si>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</si>
  <si>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</si>
  <si>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</si>
  <si>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</si>
  <si>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</si>
  <si>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</si>
  <si>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</si>
  <si>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</si>
  <si>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</si>
  <si>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</si>
  <si>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</si>
  <si>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</si>
  <si>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</si>
  <si>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</si>
  <si>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</si>
  <si>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</si>
  <si>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</si>
  <si>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</si>
  <si>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</si>
  <si>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</si>
  <si>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</si>
  <si>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</si>
  <si>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</si>
  <si>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</si>
  <si>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</si>
  <si>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</si>
  <si>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</si>
  <si>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</si>
  <si>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</si>
  <si>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</si>
  <si>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</si>
  <si>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</si>
  <si>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</si>
  <si>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</si>
  <si>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</si>
  <si>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</si>
  <si>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</si>
  <si>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</si>
  <si>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</si>
  <si>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</si>
  <si>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</si>
  <si>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</si>
  <si>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</si>
  <si>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</si>
  <si>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</si>
  <si>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</si>
  <si>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</si>
  <si>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</si>
  <si>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</si>
  <si>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</si>
  <si>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</si>
  <si>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</si>
  <si>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</si>
  <si>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</si>
  <si>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</si>
  <si>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</si>
  <si>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</si>
  <si>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</si>
  <si>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</si>
  <si>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</si>
  <si>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</si>
  <si>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</si>
  <si>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</si>
  <si>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</si>
  <si>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</si>
  <si>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</si>
  <si>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</si>
  <si>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</si>
  <si>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</si>
  <si>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</si>
  <si>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</si>
  <si>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暦月</t>
  </si>
  <si>
    <t>実績</t>
  </si>
  <si>
    <t>　(1) 「暦月」を選択してください。（運営指導に使用するため既に「暦月」が選択されています。）</t>
    <rPh sb="6" eb="7">
      <t>レキ</t>
    </rPh>
    <rPh sb="7" eb="8">
      <t>ツキ</t>
    </rPh>
    <rPh sb="10" eb="12">
      <t>センタク</t>
    </rPh>
    <rPh sb="20" eb="22">
      <t>ウンエイ</t>
    </rPh>
    <rPh sb="22" eb="24">
      <t>シドウ</t>
    </rPh>
    <rPh sb="25" eb="27">
      <t>シヨウ</t>
    </rPh>
    <rPh sb="31" eb="32">
      <t>スデ</t>
    </rPh>
    <rPh sb="34" eb="35">
      <t>レキ</t>
    </rPh>
    <rPh sb="35" eb="36">
      <t>ゲツ</t>
    </rPh>
    <rPh sb="38" eb="40">
      <t>センタク</t>
    </rPh>
    <phoneticPr fontId="2"/>
  </si>
  <si>
    <t>x</t>
  </si>
  <si>
    <t>y</t>
  </si>
  <si>
    <t>　(2) 「実績」を選択してください。（運営指導に使用するため既に「実績」が選択されています。）</t>
    <rPh sb="6" eb="8">
      <t>ジッセキ</t>
    </rPh>
    <rPh sb="10" eb="12">
      <t>センタク</t>
    </rPh>
    <rPh sb="20" eb="22">
      <t>ウンエイ</t>
    </rPh>
    <rPh sb="22" eb="24">
      <t>シドウ</t>
    </rPh>
    <rPh sb="25" eb="27">
      <t>シヨウ</t>
    </rPh>
    <rPh sb="31" eb="32">
      <t>スデ</t>
    </rPh>
    <rPh sb="34" eb="36">
      <t>ジッセキ</t>
    </rPh>
    <rPh sb="38" eb="4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</si>
</sst>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828125" defaultRowHeight="20.25" customHeight="1" x14ac:dyDescent="0.6"/>
  <cols>
    <col min="1" max="1" width="1.61328125" style="10" customWidth="1"/>
    <col min="2" max="5" width="5.69140625" style="10" customWidth="1"/>
    <col min="6" max="6" width="16.4609375" style="10" hidden="1" customWidth="1"/>
    <col min="7" max="58" width="5.61328125" style="10" customWidth="1"/>
    <col min="59" max="16384" width="4.3828125" style="10"/>
  </cols>
  <sheetData>
    <row r="1" spans="2:64" s="12" customFormat="1" ht="20.25" customHeight="1" x14ac:dyDescent="0.6">
      <c r="C1" s="11" t="s">
        <v>209</v>
      </c>
      <c r="D1" s="11"/>
      <c r="E1" s="11"/>
      <c r="F1" s="11"/>
      <c r="G1" s="11"/>
      <c r="H1" s="5" t="s">
        <v>0</v>
      </c>
      <c r="J1" s="5"/>
      <c r="L1" s="11"/>
      <c r="M1" s="11"/>
      <c r="N1" s="11"/>
      <c r="O1" s="11"/>
      <c r="P1" s="11"/>
      <c r="Q1" s="11"/>
      <c r="R1" s="11"/>
      <c r="AM1" s="8"/>
      <c r="AN1" s="7"/>
      <c r="AO1" s="7" t="s">
        <v>68</v>
      </c>
      <c r="AP1" s="299" t="s">
        <v>202</v>
      </c>
      <c r="AQ1" s="300"/>
      <c r="AR1" s="300"/>
      <c r="AS1" s="300"/>
      <c r="AT1" s="300"/>
      <c r="AU1" s="300"/>
      <c r="AV1" s="300"/>
      <c r="AW1" s="300"/>
      <c r="AX1" s="300"/>
      <c r="AY1" s="300"/>
      <c r="AZ1" s="300"/>
      <c r="BA1" s="300"/>
      <c r="BB1" s="300"/>
      <c r="BC1" s="300"/>
      <c r="BD1" s="300"/>
      <c r="BE1" s="300"/>
      <c r="BF1" s="7" t="s">
        <v>21</v>
      </c>
    </row>
    <row r="2" spans="2:64" s="12" customFormat="1" ht="20.25" customHeight="1" x14ac:dyDescent="0.6">
      <c r="C2" s="11"/>
      <c r="D2" s="11"/>
      <c r="E2" s="11"/>
      <c r="F2" s="11"/>
      <c r="G2" s="11"/>
      <c r="J2" s="5"/>
      <c r="L2" s="11"/>
      <c r="M2" s="11"/>
      <c r="N2" s="11"/>
      <c r="O2" s="11"/>
      <c r="P2" s="11"/>
      <c r="Q2" s="11"/>
      <c r="R2" s="11"/>
      <c r="Y2" s="101" t="s">
        <v>64</v>
      </c>
      <c r="Z2" s="331">
        <v>7</v>
      </c>
      <c r="AA2" s="331"/>
      <c r="AB2" s="101" t="s">
        <v>65</v>
      </c>
      <c r="AC2" s="332">
        <f>IF(Z2=0,"",YEAR(DATE(2018+Z2,1,1)))</f>
        <v>2025</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6">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210</v>
      </c>
      <c r="BC3" s="334"/>
      <c r="BD3" s="334"/>
      <c r="BE3" s="335"/>
      <c r="BF3" s="7"/>
    </row>
    <row r="4" spans="2:64" s="6" customFormat="1" ht="18.7" x14ac:dyDescent="0.6">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151</v>
      </c>
      <c r="BB4" s="333" t="s">
        <v>211</v>
      </c>
      <c r="BC4" s="334"/>
      <c r="BD4" s="334"/>
      <c r="BE4" s="335"/>
      <c r="BF4" s="47"/>
    </row>
    <row r="5" spans="2:64" s="6" customFormat="1" ht="6.8" customHeight="1" x14ac:dyDescent="0.6">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6">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166</v>
      </c>
      <c r="AM6" s="124"/>
      <c r="AN6" s="124"/>
      <c r="AO6" s="124"/>
      <c r="AP6" s="124"/>
      <c r="AQ6" s="124"/>
      <c r="AR6" s="124"/>
      <c r="AS6" s="124"/>
      <c r="AT6" s="151"/>
      <c r="AU6" s="151"/>
      <c r="AV6" s="157"/>
      <c r="AW6" s="124"/>
      <c r="AX6" s="292">
        <v>40</v>
      </c>
      <c r="AY6" s="293"/>
      <c r="AZ6" s="157" t="s">
        <v>167</v>
      </c>
      <c r="BA6" s="124"/>
      <c r="BB6" s="292">
        <v>160</v>
      </c>
      <c r="BC6" s="293"/>
      <c r="BD6" s="157" t="s">
        <v>168</v>
      </c>
      <c r="BE6" s="124"/>
      <c r="BF6" s="47"/>
    </row>
    <row r="7" spans="2:64" s="6" customFormat="1" ht="6.8" customHeight="1" x14ac:dyDescent="0.6">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6">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6">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169</v>
      </c>
      <c r="BA10" s="39"/>
      <c r="BB10" s="292">
        <v>1</v>
      </c>
      <c r="BC10" s="338"/>
      <c r="BD10" s="293"/>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8"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 x14ac:dyDescent="0.6">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170</v>
      </c>
      <c r="AU14" s="294"/>
      <c r="AV14" s="295"/>
      <c r="AW14" s="296"/>
      <c r="AX14" s="38" t="s">
        <v>2</v>
      </c>
      <c r="AY14" s="294"/>
      <c r="AZ14" s="295"/>
      <c r="BA14" s="296"/>
      <c r="BB14" s="37" t="s">
        <v>24</v>
      </c>
      <c r="BC14" s="297">
        <f>(AY14-AU14)*24</f>
        <v>0</v>
      </c>
      <c r="BD14" s="298"/>
      <c r="BE14" s="36" t="s">
        <v>25</v>
      </c>
      <c r="BF14" s="38"/>
      <c r="BJ14" s="7"/>
      <c r="BK14" s="7"/>
      <c r="BL14" s="7"/>
    </row>
    <row r="15" spans="2:64" s="6" customFormat="1" ht="6.8" customHeight="1" x14ac:dyDescent="0.2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6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6">
      <c r="B17" s="369" t="s">
        <v>98</v>
      </c>
      <c r="C17" s="372" t="s">
        <v>171</v>
      </c>
      <c r="D17" s="373"/>
      <c r="E17" s="374"/>
      <c r="F17" s="98"/>
      <c r="G17" s="381" t="s">
        <v>172</v>
      </c>
      <c r="H17" s="384" t="s">
        <v>173</v>
      </c>
      <c r="I17" s="373"/>
      <c r="J17" s="373"/>
      <c r="K17" s="374"/>
      <c r="L17" s="384" t="s">
        <v>174</v>
      </c>
      <c r="M17" s="373"/>
      <c r="N17" s="373"/>
      <c r="O17" s="387"/>
      <c r="P17" s="390"/>
      <c r="Q17" s="391"/>
      <c r="R17" s="392"/>
      <c r="S17" s="316" t="s">
        <v>175</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1か月の勤務時間数   合計</v>
      </c>
      <c r="AY17" s="320"/>
      <c r="AZ17" s="325" t="s">
        <v>176</v>
      </c>
      <c r="BA17" s="326"/>
      <c r="BB17" s="301" t="s">
        <v>177</v>
      </c>
      <c r="BC17" s="302"/>
      <c r="BD17" s="302"/>
      <c r="BE17" s="302"/>
      <c r="BF17" s="303"/>
    </row>
    <row r="18" spans="2:58" ht="20.25" customHeight="1" x14ac:dyDescent="0.6">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6">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321"/>
      <c r="AY19" s="322"/>
      <c r="AZ19" s="327"/>
      <c r="BA19" s="328"/>
      <c r="BB19" s="304"/>
      <c r="BC19" s="305"/>
      <c r="BD19" s="305"/>
      <c r="BE19" s="305"/>
      <c r="BF19" s="306"/>
    </row>
    <row r="20" spans="2:58" ht="20.25" hidden="1" customHeight="1" x14ac:dyDescent="0.6">
      <c r="B20" s="370"/>
      <c r="C20" s="375"/>
      <c r="D20" s="376"/>
      <c r="E20" s="377"/>
      <c r="F20" s="99"/>
      <c r="G20" s="382"/>
      <c r="H20" s="385"/>
      <c r="I20" s="376"/>
      <c r="J20" s="376"/>
      <c r="K20" s="377"/>
      <c r="L20" s="385"/>
      <c r="M20" s="376"/>
      <c r="N20" s="376"/>
      <c r="O20" s="388"/>
      <c r="P20" s="393"/>
      <c r="Q20" s="394"/>
      <c r="R20" s="395"/>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3</v>
      </c>
      <c r="AV20" s="104">
        <f>IF(AV19=30,WEEKDAY(DATE($AC$2,$AG$2,30)),0)</f>
        <v>4</v>
      </c>
      <c r="AW20" s="105">
        <f>IF(AW19=31,WEEKDAY(DATE($AC$2,$AG$2,31)),0)</f>
        <v>0</v>
      </c>
      <c r="AX20" s="321"/>
      <c r="AY20" s="322"/>
      <c r="AZ20" s="327"/>
      <c r="BA20" s="328"/>
      <c r="BB20" s="304"/>
      <c r="BC20" s="305"/>
      <c r="BD20" s="305"/>
      <c r="BE20" s="305"/>
      <c r="BF20" s="306"/>
    </row>
    <row r="21" spans="2:58" ht="22.6" customHeight="1" thickBot="1" x14ac:dyDescent="0.6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火</v>
      </c>
      <c r="AV21" s="111" t="str">
        <f>IF(AV20=1,"日",IF(AV20=2,"月",IF(AV20=3,"火",IF(AV20=4,"水",IF(AV20=5,"木",IF(AV20=6,"金",IF(AV20=0,"","土")))))))</f>
        <v>水</v>
      </c>
      <c r="AW21" s="111" t="str">
        <f>IF(AW20=1,"日",IF(AW20=2,"月",IF(AW20=3,"火",IF(AW20=4,"水",IF(AW20=5,"木",IF(AW20=6,"金",IF(AW20=0,"","土")))))))</f>
        <v/>
      </c>
      <c r="AX21" s="323"/>
      <c r="AY21" s="324"/>
      <c r="AZ21" s="329"/>
      <c r="BA21" s="330"/>
      <c r="BB21" s="307"/>
      <c r="BC21" s="308"/>
      <c r="BD21" s="308"/>
      <c r="BE21" s="308"/>
      <c r="BF21" s="309"/>
    </row>
    <row r="22" spans="2:58" ht="20.25" customHeight="1" x14ac:dyDescent="0.6">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6">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6">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6">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6">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6">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6">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6">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6">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6">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6">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6">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6">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6">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6">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6">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6">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6">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6">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6">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6">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6">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6">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6">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6">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6">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6">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6">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6">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6">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6">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6">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6">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6">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6">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6">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6">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6">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6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6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6">
      <c r="B62" s="54"/>
      <c r="C62" s="26"/>
      <c r="D62" s="26"/>
      <c r="E62" s="26"/>
      <c r="F62" s="26"/>
      <c r="G62" s="473" t="s">
        <v>178</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6">
      <c r="B63" s="55"/>
      <c r="C63" s="27"/>
      <c r="D63" s="27"/>
      <c r="E63" s="27"/>
      <c r="F63" s="27"/>
      <c r="G63" s="488" t="s">
        <v>179</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6">
      <c r="B64" s="55"/>
      <c r="C64" s="27"/>
      <c r="D64" s="27"/>
      <c r="E64" s="27"/>
      <c r="F64" s="27"/>
      <c r="G64" s="488" t="s">
        <v>180</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6">
      <c r="B65" s="55"/>
      <c r="C65" s="27"/>
      <c r="D65" s="27"/>
      <c r="E65" s="27"/>
      <c r="F65" s="27"/>
      <c r="G65" s="488" t="s">
        <v>182</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65">
      <c r="B66" s="56"/>
      <c r="C66" s="116"/>
      <c r="D66" s="116"/>
      <c r="E66" s="116"/>
      <c r="F66" s="116"/>
      <c r="G66" s="507" t="s">
        <v>183</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 customHeight="1" x14ac:dyDescent="0.6">
      <c r="B67" s="304" t="s">
        <v>184</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 customHeight="1" x14ac:dyDescent="0.6">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 customHeight="1" x14ac:dyDescent="0.6">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 customHeight="1" x14ac:dyDescent="0.6">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 customHeight="1" thickBot="1" x14ac:dyDescent="0.6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6" customHeight="1" x14ac:dyDescent="0.6">
      <c r="C72" s="24"/>
      <c r="D72" s="24"/>
      <c r="E72" s="24"/>
      <c r="F72" s="24"/>
      <c r="G72" s="34"/>
      <c r="H72" s="35"/>
      <c r="AF72" s="9"/>
    </row>
    <row r="73" spans="1:73" ht="11.45" customHeight="1" x14ac:dyDescent="0.6">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6">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6">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6">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6">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6">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6">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828125" defaultRowHeight="20.25" customHeight="1" x14ac:dyDescent="0.6"/>
  <cols>
    <col min="1" max="1" width="1.61328125" style="10" customWidth="1"/>
    <col min="2" max="5" width="5.69140625" style="10" customWidth="1"/>
    <col min="6" max="6" width="16.4609375" style="10" hidden="1" customWidth="1"/>
    <col min="7" max="58" width="5.61328125" style="10" customWidth="1"/>
    <col min="59" max="16384" width="4.3828125" style="10"/>
  </cols>
  <sheetData>
    <row r="1" spans="2:64" s="12" customFormat="1" ht="20.25" customHeight="1" x14ac:dyDescent="0.6">
      <c r="C1" s="11" t="s">
        <v>209</v>
      </c>
      <c r="D1" s="11"/>
      <c r="E1" s="11"/>
      <c r="F1" s="11"/>
      <c r="G1" s="11"/>
      <c r="H1" s="5" t="s">
        <v>0</v>
      </c>
      <c r="J1" s="5"/>
      <c r="L1" s="11"/>
      <c r="M1" s="11"/>
      <c r="N1" s="11"/>
      <c r="O1" s="11"/>
      <c r="P1" s="11"/>
      <c r="Q1" s="11"/>
      <c r="R1" s="11"/>
      <c r="AM1" s="8"/>
      <c r="AN1" s="7"/>
      <c r="AO1" s="7" t="s">
        <v>68</v>
      </c>
      <c r="AP1" s="299" t="s">
        <v>202</v>
      </c>
      <c r="AQ1" s="300"/>
      <c r="AR1" s="300"/>
      <c r="AS1" s="300"/>
      <c r="AT1" s="300"/>
      <c r="AU1" s="300"/>
      <c r="AV1" s="300"/>
      <c r="AW1" s="300"/>
      <c r="AX1" s="300"/>
      <c r="AY1" s="300"/>
      <c r="AZ1" s="300"/>
      <c r="BA1" s="300"/>
      <c r="BB1" s="300"/>
      <c r="BC1" s="300"/>
      <c r="BD1" s="300"/>
      <c r="BE1" s="300"/>
      <c r="BF1" s="7" t="s">
        <v>21</v>
      </c>
    </row>
    <row r="2" spans="2:64" s="12" customFormat="1" ht="20.25" customHeight="1" x14ac:dyDescent="0.6">
      <c r="C2" s="11"/>
      <c r="D2" s="11"/>
      <c r="E2" s="11"/>
      <c r="F2" s="11"/>
      <c r="G2" s="11"/>
      <c r="J2" s="5"/>
      <c r="L2" s="11"/>
      <c r="M2" s="11"/>
      <c r="N2" s="11"/>
      <c r="O2" s="11"/>
      <c r="P2" s="11"/>
      <c r="Q2" s="11"/>
      <c r="R2" s="11"/>
      <c r="Y2" s="101" t="s">
        <v>64</v>
      </c>
      <c r="Z2" s="331">
        <v>7</v>
      </c>
      <c r="AA2" s="331"/>
      <c r="AB2" s="101" t="s">
        <v>65</v>
      </c>
      <c r="AC2" s="332">
        <f>IF(Z2=0,"",YEAR(DATE(2018+Z2,1,1)))</f>
        <v>2025</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6">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210</v>
      </c>
      <c r="BC3" s="334"/>
      <c r="BD3" s="334"/>
      <c r="BE3" s="335"/>
      <c r="BF3" s="7"/>
    </row>
    <row r="4" spans="2:64" s="6" customFormat="1" ht="18.7" x14ac:dyDescent="0.6">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151</v>
      </c>
      <c r="BB4" s="333" t="s">
        <v>211</v>
      </c>
      <c r="BC4" s="334"/>
      <c r="BD4" s="334"/>
      <c r="BE4" s="335"/>
      <c r="BF4" s="47"/>
    </row>
    <row r="5" spans="2:64" s="6" customFormat="1" ht="6.8" customHeight="1" x14ac:dyDescent="0.6">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6">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166</v>
      </c>
      <c r="AM6" s="124"/>
      <c r="AN6" s="124"/>
      <c r="AO6" s="124"/>
      <c r="AP6" s="124"/>
      <c r="AQ6" s="124"/>
      <c r="AR6" s="124"/>
      <c r="AS6" s="124"/>
      <c r="AT6" s="151"/>
      <c r="AU6" s="151"/>
      <c r="AV6" s="157"/>
      <c r="AW6" s="124"/>
      <c r="AX6" s="292">
        <v>40</v>
      </c>
      <c r="AY6" s="293"/>
      <c r="AZ6" s="157" t="s">
        <v>167</v>
      </c>
      <c r="BA6" s="124"/>
      <c r="BB6" s="292">
        <v>160</v>
      </c>
      <c r="BC6" s="293"/>
      <c r="BD6" s="157" t="s">
        <v>168</v>
      </c>
      <c r="BE6" s="124"/>
      <c r="BF6" s="47"/>
    </row>
    <row r="7" spans="2:64" s="6" customFormat="1" ht="6.8" customHeight="1" x14ac:dyDescent="0.6">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6">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6">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169</v>
      </c>
      <c r="BA10" s="39"/>
      <c r="BB10" s="292">
        <v>1</v>
      </c>
      <c r="BC10" s="338"/>
      <c r="BD10" s="293"/>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8"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 x14ac:dyDescent="0.6">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170</v>
      </c>
      <c r="AU14" s="294"/>
      <c r="AV14" s="295"/>
      <c r="AW14" s="296"/>
      <c r="AX14" s="38" t="s">
        <v>2</v>
      </c>
      <c r="AY14" s="294"/>
      <c r="AZ14" s="295"/>
      <c r="BA14" s="296"/>
      <c r="BB14" s="37" t="s">
        <v>24</v>
      </c>
      <c r="BC14" s="297">
        <f>(AY14-AU14)*24</f>
        <v>0</v>
      </c>
      <c r="BD14" s="298"/>
      <c r="BE14" s="36" t="s">
        <v>25</v>
      </c>
      <c r="BF14" s="38"/>
      <c r="BJ14" s="7"/>
      <c r="BK14" s="7"/>
      <c r="BL14" s="7"/>
    </row>
    <row r="15" spans="2:64" s="6" customFormat="1" ht="6.8" customHeight="1" x14ac:dyDescent="0.2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6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6">
      <c r="B17" s="369" t="s">
        <v>98</v>
      </c>
      <c r="C17" s="372" t="s">
        <v>171</v>
      </c>
      <c r="D17" s="373"/>
      <c r="E17" s="374"/>
      <c r="F17" s="117"/>
      <c r="G17" s="381" t="s">
        <v>172</v>
      </c>
      <c r="H17" s="384" t="s">
        <v>173</v>
      </c>
      <c r="I17" s="373"/>
      <c r="J17" s="373"/>
      <c r="K17" s="374"/>
      <c r="L17" s="384" t="s">
        <v>174</v>
      </c>
      <c r="M17" s="373"/>
      <c r="N17" s="373"/>
      <c r="O17" s="387"/>
      <c r="P17" s="390"/>
      <c r="Q17" s="391"/>
      <c r="R17" s="392"/>
      <c r="S17" s="316" t="s">
        <v>175</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1か月の勤務時間数   合計</v>
      </c>
      <c r="AY17" s="320"/>
      <c r="AZ17" s="325" t="s">
        <v>176</v>
      </c>
      <c r="BA17" s="326"/>
      <c r="BB17" s="301" t="s">
        <v>177</v>
      </c>
      <c r="BC17" s="302"/>
      <c r="BD17" s="302"/>
      <c r="BE17" s="302"/>
      <c r="BF17" s="303"/>
    </row>
    <row r="18" spans="2:58" ht="20.25" customHeight="1" x14ac:dyDescent="0.6">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6">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321"/>
      <c r="AY19" s="322"/>
      <c r="AZ19" s="327"/>
      <c r="BA19" s="328"/>
      <c r="BB19" s="304"/>
      <c r="BC19" s="305"/>
      <c r="BD19" s="305"/>
      <c r="BE19" s="305"/>
      <c r="BF19" s="306"/>
    </row>
    <row r="20" spans="2:58" ht="20.25" hidden="1" customHeight="1" x14ac:dyDescent="0.6">
      <c r="B20" s="370"/>
      <c r="C20" s="375"/>
      <c r="D20" s="376"/>
      <c r="E20" s="377"/>
      <c r="F20" s="118"/>
      <c r="G20" s="382"/>
      <c r="H20" s="385"/>
      <c r="I20" s="376"/>
      <c r="J20" s="376"/>
      <c r="K20" s="377"/>
      <c r="L20" s="385"/>
      <c r="M20" s="376"/>
      <c r="N20" s="376"/>
      <c r="O20" s="388"/>
      <c r="P20" s="393"/>
      <c r="Q20" s="394"/>
      <c r="R20" s="395"/>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3</v>
      </c>
      <c r="AV20" s="104">
        <f>IF(AV19=30,WEEKDAY(DATE($AC$2,$AG$2,30)),0)</f>
        <v>4</v>
      </c>
      <c r="AW20" s="105">
        <f>IF(AW19=31,WEEKDAY(DATE($AC$2,$AG$2,31)),0)</f>
        <v>0</v>
      </c>
      <c r="AX20" s="321"/>
      <c r="AY20" s="322"/>
      <c r="AZ20" s="327"/>
      <c r="BA20" s="328"/>
      <c r="BB20" s="304"/>
      <c r="BC20" s="305"/>
      <c r="BD20" s="305"/>
      <c r="BE20" s="305"/>
      <c r="BF20" s="306"/>
    </row>
    <row r="21" spans="2:58" ht="22.6" customHeight="1" thickBot="1" x14ac:dyDescent="0.6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火</v>
      </c>
      <c r="AV21" s="111" t="str">
        <f>IF(AV20=1,"日",IF(AV20=2,"月",IF(AV20=3,"火",IF(AV20=4,"水",IF(AV20=5,"木",IF(AV20=6,"金",IF(AV20=0,"","土")))))))</f>
        <v>水</v>
      </c>
      <c r="AW21" s="111" t="str">
        <f>IF(AW20=1,"日",IF(AW20=2,"月",IF(AW20=3,"火",IF(AW20=4,"水",IF(AW20=5,"木",IF(AW20=6,"金",IF(AW20=0,"","土")))))))</f>
        <v/>
      </c>
      <c r="AX21" s="323"/>
      <c r="AY21" s="324"/>
      <c r="AZ21" s="329"/>
      <c r="BA21" s="330"/>
      <c r="BB21" s="307"/>
      <c r="BC21" s="308"/>
      <c r="BD21" s="308"/>
      <c r="BE21" s="308"/>
      <c r="BF21" s="309"/>
    </row>
    <row r="22" spans="2:58" ht="20.25" customHeight="1" x14ac:dyDescent="0.6">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6">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6">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6">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6">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6">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6">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6">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6">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6">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6">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6">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6">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6">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6">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6">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6">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6">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6">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6">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6">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6">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6">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6">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6">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6">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6">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6">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6">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6">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6">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6">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6">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6">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6">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6">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6">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6">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6">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6">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6">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6">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6">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6">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6">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6">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6">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6">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6">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6">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6">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6">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6">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6">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6">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6">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6">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6">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6">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6">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6">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6">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6">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6">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6">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6">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6">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6">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6">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6">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6">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6">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6">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6">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6">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6">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6">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6">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6">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6">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6">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6">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6">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6">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6">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6">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6">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6">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6">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6">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6">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6">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6">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6">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6">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6">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6">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6">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6">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6">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6">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6">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6">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6">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6">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6">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6">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6">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6">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6">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6">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6">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6">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6">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6">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6">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6">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6">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6">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6">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6">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6">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6">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6">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6">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6">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6">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6">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6">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6">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6">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6">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6">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6">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6">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6">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6">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6">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6">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6">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6">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6">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6">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6">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6">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6">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6">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6">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6">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6">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6">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6">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6">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6">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6">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6">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6">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6">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6">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6">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6">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6">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6">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6">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6">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6">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6">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6">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6">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6">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6">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6">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6">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6">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6">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6">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6">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6">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6">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6">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6">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6">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6">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6">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6">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6">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6">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6">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6">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6">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6">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6">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6">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6">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6">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6">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6">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6">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6">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6">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6">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6">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6">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6">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6">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6">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6">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6">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6">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6">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6">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6">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6">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6">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6">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6">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6">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6">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6">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6">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6">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6">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6">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6">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6">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6">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6">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6">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6">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6">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6">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6">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6">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6">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6">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6">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6">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6">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6">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6">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6">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6">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6">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6">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6">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6">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6">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6">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6">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6">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6">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6">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6">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6">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6">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6">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6">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6">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6">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6">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6">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6">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6">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6">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6">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6">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6">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6">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6">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6">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6">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6">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6">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6">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6">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6">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6">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6">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6">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6">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6">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6">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6">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6">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6">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6">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6">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6">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6">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6">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6">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6">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6">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6">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6">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6">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6">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6">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6">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6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6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6">
      <c r="B323" s="54"/>
      <c r="C323" s="26"/>
      <c r="D323" s="26"/>
      <c r="E323" s="26"/>
      <c r="F323" s="26"/>
      <c r="G323" s="473" t="s">
        <v>178</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6">
      <c r="B324" s="55"/>
      <c r="C324" s="27"/>
      <c r="D324" s="27"/>
      <c r="E324" s="27"/>
      <c r="F324" s="27"/>
      <c r="G324" s="488" t="s">
        <v>179</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6">
      <c r="B325" s="55"/>
      <c r="C325" s="27"/>
      <c r="D325" s="27"/>
      <c r="E325" s="27"/>
      <c r="F325" s="27"/>
      <c r="G325" s="488" t="s">
        <v>180</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6">
      <c r="B326" s="55"/>
      <c r="C326" s="27"/>
      <c r="D326" s="27"/>
      <c r="E326" s="27"/>
      <c r="F326" s="27"/>
      <c r="G326" s="488" t="s">
        <v>182</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65">
      <c r="B327" s="56"/>
      <c r="C327" s="116"/>
      <c r="D327" s="116"/>
      <c r="E327" s="116"/>
      <c r="F327" s="116"/>
      <c r="G327" s="507" t="s">
        <v>183</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 customHeight="1" x14ac:dyDescent="0.6">
      <c r="B328" s="304" t="s">
        <v>184</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 customHeight="1" x14ac:dyDescent="0.6">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 customHeight="1" x14ac:dyDescent="0.6">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 customHeight="1" x14ac:dyDescent="0.6">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 customHeight="1" thickBot="1" x14ac:dyDescent="0.6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6" customHeight="1" x14ac:dyDescent="0.6">
      <c r="C333" s="24"/>
      <c r="D333" s="24"/>
      <c r="E333" s="24"/>
      <c r="F333" s="24"/>
      <c r="G333" s="34"/>
      <c r="H333" s="35"/>
      <c r="AF333" s="9"/>
    </row>
    <row r="334" spans="1:73" ht="11.45" customHeight="1" x14ac:dyDescent="0.6">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6">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6">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6">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6">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6">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6">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5.75" x14ac:dyDescent="0.6"/>
  <cols>
    <col min="1" max="1" width="1.61328125" style="82" customWidth="1"/>
    <col min="2" max="2" width="5.61328125" style="81" customWidth="1"/>
    <col min="3" max="3" width="10.61328125" style="81" customWidth="1"/>
    <col min="4" max="4" width="3.3828125" style="81" bestFit="1" customWidth="1"/>
    <col min="5" max="5" width="15.61328125" style="82" customWidth="1"/>
    <col min="6" max="6" width="3.3828125" style="82" bestFit="1" customWidth="1"/>
    <col min="7" max="7" width="15.61328125" style="82" customWidth="1"/>
    <col min="8" max="8" width="3.3828125" style="82" bestFit="1" customWidth="1"/>
    <col min="9" max="9" width="15.61328125" style="81" customWidth="1"/>
    <col min="10" max="10" width="3.3828125" style="82" bestFit="1" customWidth="1"/>
    <col min="11" max="11" width="15.61328125" style="82" customWidth="1"/>
    <col min="12" max="12" width="3.3828125" style="82" customWidth="1"/>
    <col min="13" max="13" width="15.61328125" style="82" customWidth="1"/>
    <col min="14" max="14" width="3.3828125" style="82" customWidth="1"/>
    <col min="15" max="15" width="15.61328125" style="82" customWidth="1"/>
    <col min="16" max="16" width="3.3828125" style="82" customWidth="1"/>
    <col min="17" max="17" width="15.61328125" style="82" customWidth="1"/>
    <col min="18" max="18" width="3.3828125" style="82" customWidth="1"/>
    <col min="19" max="19" width="15.61328125" style="82" customWidth="1"/>
    <col min="20" max="20" width="3.3828125" style="82" customWidth="1"/>
    <col min="21" max="21" width="15.61328125" style="82" customWidth="1"/>
    <col min="22" max="22" width="3.3828125" style="82" customWidth="1"/>
    <col min="23" max="23" width="50.61328125" style="82" customWidth="1"/>
    <col min="24" max="16384" width="9" style="82"/>
  </cols>
  <sheetData>
    <row r="1" spans="2:23" x14ac:dyDescent="0.6">
      <c r="B1" s="80" t="s">
        <v>69</v>
      </c>
    </row>
    <row r="2" spans="2:23" x14ac:dyDescent="0.6">
      <c r="B2" s="83" t="s">
        <v>70</v>
      </c>
      <c r="E2" s="84"/>
      <c r="I2" s="85"/>
    </row>
    <row r="3" spans="2:23" x14ac:dyDescent="0.6">
      <c r="B3" s="85" t="s">
        <v>145</v>
      </c>
      <c r="E3" s="84" t="s">
        <v>149</v>
      </c>
      <c r="I3" s="85"/>
    </row>
    <row r="4" spans="2:23" x14ac:dyDescent="0.6">
      <c r="B4" s="83"/>
      <c r="E4" s="529" t="s">
        <v>52</v>
      </c>
      <c r="F4" s="529"/>
      <c r="G4" s="529"/>
      <c r="H4" s="529"/>
      <c r="I4" s="529"/>
      <c r="J4" s="529"/>
      <c r="K4" s="529"/>
      <c r="M4" s="529" t="s">
        <v>51</v>
      </c>
      <c r="N4" s="529"/>
      <c r="O4" s="529"/>
      <c r="Q4" s="529" t="s">
        <v>82</v>
      </c>
      <c r="R4" s="529"/>
      <c r="S4" s="529"/>
      <c r="T4" s="529"/>
      <c r="U4" s="529"/>
      <c r="W4" s="529" t="s">
        <v>148</v>
      </c>
    </row>
    <row r="5" spans="2:23" x14ac:dyDescent="0.6">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6">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6">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6">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6">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6">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6">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6">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6">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6">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6">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6">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6">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6">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6">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6">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6">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6">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6">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6">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6">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6">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6">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6">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6">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6">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6">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6">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154</v>
      </c>
    </row>
    <row r="33" spans="2:23" x14ac:dyDescent="0.6">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6">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6">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6">
      <c r="C36" s="90"/>
    </row>
    <row r="37" spans="2:23" x14ac:dyDescent="0.6">
      <c r="C37" s="91" t="s">
        <v>158</v>
      </c>
    </row>
    <row r="38" spans="2:23" x14ac:dyDescent="0.6">
      <c r="C38" s="91" t="s">
        <v>159</v>
      </c>
    </row>
    <row r="39" spans="2:23" x14ac:dyDescent="0.6">
      <c r="C39" s="91" t="s">
        <v>160</v>
      </c>
    </row>
    <row r="40" spans="2:23" x14ac:dyDescent="0.6">
      <c r="C40" s="91" t="s">
        <v>161</v>
      </c>
    </row>
    <row r="41" spans="2:23" x14ac:dyDescent="0.6">
      <c r="C41" s="83" t="s">
        <v>205</v>
      </c>
    </row>
    <row r="42" spans="2:23" x14ac:dyDescent="0.6">
      <c r="C42" s="83" t="s">
        <v>201</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ColWidth="9" defaultRowHeight="18.7" x14ac:dyDescent="0.6"/>
  <cols>
    <col min="1" max="1" width="1.921875" style="29" customWidth="1"/>
    <col min="2" max="3" width="9" style="29"/>
    <col min="4" max="4" width="45.61328125" style="29" customWidth="1"/>
    <col min="5" max="16384" width="9" style="29"/>
  </cols>
  <sheetData>
    <row r="1" spans="2:11" x14ac:dyDescent="0.6">
      <c r="B1" s="29" t="s">
        <v>108</v>
      </c>
      <c r="D1" s="57"/>
      <c r="E1" s="57"/>
      <c r="F1" s="57"/>
    </row>
    <row r="2" spans="2:11" s="40" customFormat="1" ht="20.25" customHeight="1" x14ac:dyDescent="0.6">
      <c r="B2" s="59" t="s">
        <v>204</v>
      </c>
      <c r="C2" s="59"/>
      <c r="D2" s="57"/>
      <c r="E2" s="57"/>
      <c r="F2" s="57"/>
    </row>
    <row r="3" spans="2:11" s="40" customFormat="1" ht="20.25" customHeight="1" x14ac:dyDescent="0.6">
      <c r="B3" s="59"/>
      <c r="C3" s="59"/>
      <c r="D3" s="57"/>
      <c r="E3" s="57"/>
      <c r="F3" s="57"/>
    </row>
    <row r="4" spans="2:11" s="63" customFormat="1" ht="20.25" customHeight="1" x14ac:dyDescent="0.6">
      <c r="B4" s="74"/>
      <c r="C4" s="57" t="s">
        <v>138</v>
      </c>
      <c r="D4" s="57"/>
      <c r="F4" s="530" t="s">
        <v>139</v>
      </c>
      <c r="G4" s="530"/>
      <c r="H4" s="530"/>
      <c r="I4" s="530"/>
      <c r="J4" s="530"/>
      <c r="K4" s="530"/>
    </row>
    <row r="5" spans="2:11" s="63" customFormat="1" ht="20.25" customHeight="1" x14ac:dyDescent="0.6">
      <c r="B5" s="75"/>
      <c r="C5" s="57" t="s">
        <v>140</v>
      </c>
      <c r="D5" s="57"/>
      <c r="F5" s="530"/>
      <c r="G5" s="530"/>
      <c r="H5" s="530"/>
      <c r="I5" s="530"/>
      <c r="J5" s="530"/>
      <c r="K5" s="530"/>
    </row>
    <row r="6" spans="2:11" s="40" customFormat="1" ht="20.25" customHeight="1" x14ac:dyDescent="0.6">
      <c r="B6" s="58" t="s">
        <v>135</v>
      </c>
      <c r="C6" s="57"/>
      <c r="D6" s="57"/>
      <c r="E6" s="71"/>
      <c r="F6" s="72"/>
    </row>
    <row r="7" spans="2:11" s="40" customFormat="1" ht="20.25" customHeight="1" x14ac:dyDescent="0.6">
      <c r="B7" s="59"/>
      <c r="C7" s="59"/>
      <c r="D7" s="57"/>
      <c r="E7" s="71"/>
      <c r="F7" s="72"/>
    </row>
    <row r="8" spans="2:11" s="40" customFormat="1" ht="20.25" customHeight="1" x14ac:dyDescent="0.6">
      <c r="B8" s="57" t="s">
        <v>109</v>
      </c>
      <c r="C8" s="59"/>
      <c r="D8" s="57"/>
      <c r="E8" s="71"/>
      <c r="F8" s="72"/>
    </row>
    <row r="9" spans="2:11" s="40" customFormat="1" ht="20.25" customHeight="1" x14ac:dyDescent="0.6">
      <c r="B9" s="59"/>
      <c r="C9" s="59"/>
      <c r="D9" s="57"/>
      <c r="E9" s="57"/>
      <c r="F9" s="57"/>
    </row>
    <row r="10" spans="2:11" s="40" customFormat="1" ht="20.25" customHeight="1" x14ac:dyDescent="0.6">
      <c r="B10" s="57" t="s">
        <v>212</v>
      </c>
      <c r="C10" s="59"/>
      <c r="D10" s="57"/>
      <c r="E10" s="57"/>
      <c r="F10" s="57"/>
    </row>
    <row r="11" spans="2:11" s="40" customFormat="1" ht="20.25" customHeight="1" x14ac:dyDescent="0.6">
      <c r="B11" s="57"/>
      <c r="C11" s="59"/>
      <c r="D11" s="57"/>
      <c r="E11" s="57"/>
      <c r="F11" s="57"/>
    </row>
    <row r="12" spans="2:11" s="40" customFormat="1" ht="20.25" customHeight="1" x14ac:dyDescent="0.6">
      <c r="B12" s="57" t="s">
        <v>215</v>
      </c>
      <c r="C12" s="59"/>
      <c r="D12" s="57"/>
    </row>
    <row r="13" spans="2:11" s="40" customFormat="1" ht="20.25" customHeight="1" x14ac:dyDescent="0.6">
      <c r="B13" s="57"/>
      <c r="C13" s="59"/>
      <c r="D13" s="57"/>
    </row>
    <row r="14" spans="2:11" s="40" customFormat="1" ht="20.25" customHeight="1" x14ac:dyDescent="0.6">
      <c r="B14" s="57" t="s">
        <v>185</v>
      </c>
      <c r="C14" s="59"/>
      <c r="D14" s="57"/>
    </row>
    <row r="15" spans="2:11" s="40" customFormat="1" ht="20.25" customHeight="1" x14ac:dyDescent="0.6">
      <c r="B15" s="57"/>
      <c r="C15" s="59"/>
      <c r="D15" s="57"/>
    </row>
    <row r="16" spans="2:11" s="40" customFormat="1" ht="20.25" customHeight="1" x14ac:dyDescent="0.6">
      <c r="B16" s="57" t="s">
        <v>186</v>
      </c>
      <c r="C16" s="59"/>
      <c r="D16" s="57"/>
    </row>
    <row r="17" spans="2:25" s="40" customFormat="1" ht="20.25" customHeight="1" x14ac:dyDescent="0.6">
      <c r="B17" s="59"/>
      <c r="C17" s="59"/>
      <c r="D17" s="57"/>
    </row>
    <row r="18" spans="2:25" s="40" customFormat="1" ht="20.25" customHeight="1" x14ac:dyDescent="0.6">
      <c r="B18" s="57" t="s">
        <v>187</v>
      </c>
      <c r="C18" s="59"/>
      <c r="D18" s="57"/>
    </row>
    <row r="19" spans="2:25" s="40" customFormat="1" ht="20.25" customHeight="1" x14ac:dyDescent="0.6">
      <c r="B19" s="59"/>
      <c r="C19" s="59"/>
      <c r="D19" s="57"/>
    </row>
    <row r="20" spans="2:25" s="40" customFormat="1" ht="17.3" customHeight="1" x14ac:dyDescent="0.6">
      <c r="B20" s="57" t="s">
        <v>188</v>
      </c>
      <c r="C20" s="57"/>
      <c r="D20" s="57"/>
    </row>
    <row r="21" spans="2:25" s="40" customFormat="1" ht="17.3" customHeight="1" x14ac:dyDescent="0.6">
      <c r="B21" s="57" t="s">
        <v>110</v>
      </c>
      <c r="C21" s="57"/>
      <c r="D21" s="57"/>
    </row>
    <row r="22" spans="2:25" s="40" customFormat="1" ht="17.3" customHeight="1" x14ac:dyDescent="0.6">
      <c r="B22" s="57"/>
      <c r="C22" s="57"/>
      <c r="D22" s="57"/>
    </row>
    <row r="23" spans="2:25" s="40" customFormat="1" ht="17.3" customHeight="1" x14ac:dyDescent="0.6">
      <c r="B23" s="57"/>
      <c r="C23" s="32" t="s">
        <v>98</v>
      </c>
      <c r="D23" s="32" t="s">
        <v>3</v>
      </c>
    </row>
    <row r="24" spans="2:25" s="40" customFormat="1" ht="17.3" customHeight="1" x14ac:dyDescent="0.6">
      <c r="B24" s="57"/>
      <c r="C24" s="32">
        <v>1</v>
      </c>
      <c r="D24" s="60" t="s">
        <v>4</v>
      </c>
    </row>
    <row r="25" spans="2:25" s="40" customFormat="1" ht="17.3" customHeight="1" x14ac:dyDescent="0.6">
      <c r="B25" s="57"/>
      <c r="C25" s="32">
        <v>2</v>
      </c>
      <c r="D25" s="60" t="s">
        <v>60</v>
      </c>
    </row>
    <row r="26" spans="2:25" s="40" customFormat="1" ht="17.3" customHeight="1" x14ac:dyDescent="0.6">
      <c r="B26" s="57"/>
      <c r="C26" s="32">
        <v>3</v>
      </c>
      <c r="D26" s="60" t="s">
        <v>5</v>
      </c>
    </row>
    <row r="27" spans="2:25" s="40" customFormat="1" ht="17.3" customHeight="1" x14ac:dyDescent="0.6">
      <c r="B27" s="57"/>
      <c r="C27" s="32">
        <v>4</v>
      </c>
      <c r="D27" s="60" t="s">
        <v>111</v>
      </c>
    </row>
    <row r="28" spans="2:25" s="40" customFormat="1" ht="17.3" customHeight="1" x14ac:dyDescent="0.6">
      <c r="B28" s="57"/>
      <c r="C28" s="32">
        <v>5</v>
      </c>
      <c r="D28" s="60" t="s">
        <v>112</v>
      </c>
    </row>
    <row r="29" spans="2:25" s="40" customFormat="1" ht="17.3" customHeight="1" x14ac:dyDescent="0.6">
      <c r="B29" s="57"/>
      <c r="C29" s="71"/>
      <c r="D29" s="72"/>
    </row>
    <row r="30" spans="2:25" s="40" customFormat="1" ht="17.3" customHeight="1" x14ac:dyDescent="0.6">
      <c r="B30" s="57" t="s">
        <v>189</v>
      </c>
      <c r="C30" s="57"/>
      <c r="D30" s="57"/>
      <c r="E30" s="63"/>
      <c r="F30" s="63"/>
    </row>
    <row r="31" spans="2:25" s="40" customFormat="1" ht="17.3" customHeight="1" x14ac:dyDescent="0.6">
      <c r="B31" s="57" t="s">
        <v>113</v>
      </c>
      <c r="C31" s="57"/>
      <c r="D31" s="57"/>
      <c r="E31" s="63"/>
      <c r="F31" s="63"/>
    </row>
    <row r="32" spans="2:25" s="40" customFormat="1" ht="17.3" customHeight="1" x14ac:dyDescent="0.6">
      <c r="B32" s="57"/>
      <c r="C32" s="57"/>
      <c r="D32" s="57"/>
      <c r="E32" s="63"/>
      <c r="F32" s="63"/>
      <c r="G32" s="62"/>
      <c r="H32" s="62"/>
      <c r="J32" s="62"/>
      <c r="K32" s="62"/>
      <c r="L32" s="62"/>
      <c r="M32" s="62"/>
      <c r="N32" s="62"/>
      <c r="O32" s="62"/>
      <c r="R32" s="62"/>
      <c r="S32" s="62"/>
      <c r="T32" s="62"/>
      <c r="W32" s="62"/>
      <c r="X32" s="62"/>
      <c r="Y32" s="62"/>
    </row>
    <row r="33" spans="2:51" s="40" customFormat="1" ht="17.3" customHeight="1" x14ac:dyDescent="0.6">
      <c r="B33" s="57"/>
      <c r="C33" s="32" t="s">
        <v>7</v>
      </c>
      <c r="D33" s="32" t="s">
        <v>8</v>
      </c>
      <c r="E33" s="63"/>
      <c r="F33" s="63"/>
      <c r="G33" s="62"/>
      <c r="H33" s="62"/>
      <c r="J33" s="62"/>
      <c r="K33" s="62"/>
      <c r="L33" s="62"/>
      <c r="M33" s="62"/>
      <c r="N33" s="62"/>
      <c r="O33" s="62"/>
      <c r="R33" s="62"/>
      <c r="S33" s="62"/>
      <c r="T33" s="62"/>
      <c r="W33" s="62"/>
      <c r="X33" s="62"/>
      <c r="Y33" s="62"/>
    </row>
    <row r="34" spans="2:51" s="40" customFormat="1" ht="17.3" customHeight="1" x14ac:dyDescent="0.6">
      <c r="B34" s="57"/>
      <c r="C34" s="32" t="s">
        <v>9</v>
      </c>
      <c r="D34" s="60" t="s">
        <v>114</v>
      </c>
      <c r="E34" s="63"/>
      <c r="F34" s="63"/>
      <c r="G34" s="62"/>
      <c r="H34" s="62"/>
      <c r="J34" s="62"/>
      <c r="K34" s="62"/>
      <c r="L34" s="62"/>
      <c r="M34" s="62"/>
      <c r="N34" s="62"/>
      <c r="O34" s="62"/>
      <c r="R34" s="62"/>
      <c r="S34" s="62"/>
      <c r="T34" s="62"/>
      <c r="W34" s="62"/>
      <c r="X34" s="62"/>
      <c r="Y34" s="62"/>
    </row>
    <row r="35" spans="2:51" s="40" customFormat="1" ht="17.3" customHeight="1" x14ac:dyDescent="0.6">
      <c r="B35" s="57"/>
      <c r="C35" s="32" t="s">
        <v>10</v>
      </c>
      <c r="D35" s="60" t="s">
        <v>115</v>
      </c>
      <c r="E35" s="63"/>
      <c r="F35" s="63"/>
      <c r="G35" s="62"/>
      <c r="H35" s="62"/>
      <c r="J35" s="62"/>
      <c r="K35" s="62"/>
      <c r="L35" s="62"/>
      <c r="M35" s="62"/>
      <c r="N35" s="62"/>
      <c r="O35" s="62"/>
      <c r="R35" s="62"/>
      <c r="S35" s="62"/>
      <c r="T35" s="62"/>
      <c r="W35" s="62"/>
      <c r="X35" s="62"/>
      <c r="Y35" s="62"/>
    </row>
    <row r="36" spans="2:51" s="40" customFormat="1" ht="17.3" customHeight="1" x14ac:dyDescent="0.6">
      <c r="B36" s="57"/>
      <c r="C36" s="32" t="s">
        <v>11</v>
      </c>
      <c r="D36" s="60" t="s">
        <v>116</v>
      </c>
      <c r="E36" s="63"/>
      <c r="F36" s="63"/>
      <c r="G36" s="62"/>
      <c r="H36" s="62"/>
      <c r="J36" s="62"/>
      <c r="K36" s="62"/>
      <c r="L36" s="62"/>
      <c r="M36" s="62"/>
      <c r="N36" s="62"/>
      <c r="O36" s="62"/>
      <c r="R36" s="62"/>
      <c r="S36" s="62"/>
      <c r="T36" s="62"/>
      <c r="W36" s="62"/>
      <c r="X36" s="62"/>
      <c r="Y36" s="62"/>
    </row>
    <row r="37" spans="2:51" s="40" customFormat="1" ht="17.3" customHeight="1" x14ac:dyDescent="0.6">
      <c r="B37" s="57"/>
      <c r="C37" s="32" t="s">
        <v>12</v>
      </c>
      <c r="D37" s="60" t="s">
        <v>136</v>
      </c>
      <c r="E37" s="63"/>
      <c r="F37" s="63"/>
      <c r="G37" s="62"/>
      <c r="H37" s="62"/>
      <c r="J37" s="62"/>
      <c r="K37" s="62"/>
      <c r="L37" s="62"/>
      <c r="M37" s="62"/>
      <c r="N37" s="62"/>
      <c r="O37" s="62"/>
      <c r="R37" s="62"/>
      <c r="S37" s="62"/>
      <c r="T37" s="62"/>
      <c r="W37" s="62"/>
      <c r="X37" s="62"/>
      <c r="Y37" s="62"/>
    </row>
    <row r="38" spans="2:51" s="40" customFormat="1" ht="17.3" customHeight="1" x14ac:dyDescent="0.6">
      <c r="B38" s="57"/>
      <c r="C38" s="57"/>
      <c r="D38" s="57"/>
      <c r="E38" s="63"/>
      <c r="F38" s="63"/>
      <c r="G38" s="62"/>
      <c r="H38" s="62"/>
      <c r="J38" s="62"/>
      <c r="K38" s="62"/>
      <c r="L38" s="62"/>
      <c r="M38" s="62"/>
      <c r="N38" s="62"/>
      <c r="O38" s="62"/>
      <c r="R38" s="62"/>
      <c r="S38" s="62"/>
      <c r="T38" s="62"/>
      <c r="W38" s="62"/>
      <c r="X38" s="62"/>
      <c r="Y38" s="62"/>
    </row>
    <row r="39" spans="2:51" s="40" customFormat="1" ht="17.3" customHeight="1" x14ac:dyDescent="0.6">
      <c r="B39" s="57"/>
      <c r="C39" s="61" t="s">
        <v>13</v>
      </c>
      <c r="D39" s="57"/>
      <c r="E39" s="63"/>
      <c r="F39" s="63"/>
      <c r="G39" s="62"/>
      <c r="H39" s="62"/>
      <c r="J39" s="62"/>
      <c r="K39" s="62"/>
      <c r="L39" s="62"/>
      <c r="M39" s="62"/>
      <c r="N39" s="62"/>
      <c r="O39" s="62"/>
      <c r="R39" s="62"/>
      <c r="S39" s="62"/>
      <c r="T39" s="62"/>
      <c r="W39" s="62"/>
      <c r="X39" s="62"/>
      <c r="Y39" s="62"/>
    </row>
    <row r="40" spans="2:51" s="40" customFormat="1" ht="17.3" customHeight="1" x14ac:dyDescent="0.6">
      <c r="B40" s="63"/>
      <c r="C40" s="57" t="s">
        <v>117</v>
      </c>
      <c r="D40" s="63"/>
      <c r="E40" s="63"/>
      <c r="F40" s="61"/>
      <c r="G40" s="62"/>
      <c r="H40" s="62"/>
      <c r="J40" s="62"/>
      <c r="K40" s="62"/>
      <c r="L40" s="62"/>
      <c r="M40" s="62"/>
      <c r="N40" s="62"/>
      <c r="O40" s="62"/>
      <c r="R40" s="62"/>
      <c r="S40" s="62"/>
      <c r="T40" s="62"/>
      <c r="W40" s="62"/>
      <c r="X40" s="62"/>
      <c r="Y40" s="62"/>
    </row>
    <row r="41" spans="2:51" s="40" customFormat="1" ht="17.3" customHeight="1" x14ac:dyDescent="0.6">
      <c r="B41" s="63"/>
      <c r="C41" s="57" t="s">
        <v>137</v>
      </c>
      <c r="D41" s="63"/>
      <c r="E41" s="63"/>
      <c r="F41" s="57"/>
      <c r="G41" s="62"/>
      <c r="H41" s="62"/>
      <c r="J41" s="62"/>
      <c r="K41" s="62"/>
      <c r="L41" s="62"/>
      <c r="M41" s="62"/>
      <c r="N41" s="62"/>
      <c r="O41" s="62"/>
      <c r="R41" s="62"/>
      <c r="S41" s="62"/>
      <c r="T41" s="62"/>
      <c r="W41" s="62"/>
      <c r="X41" s="62"/>
      <c r="Y41" s="62"/>
    </row>
    <row r="42" spans="2:51" s="40" customFormat="1" ht="17.3" customHeight="1" x14ac:dyDescent="0.6">
      <c r="B42" s="57"/>
      <c r="C42" s="57"/>
      <c r="D42" s="57"/>
      <c r="E42" s="61"/>
      <c r="F42" s="62"/>
      <c r="G42" s="62"/>
      <c r="H42" s="62"/>
      <c r="J42" s="62"/>
      <c r="K42" s="62"/>
      <c r="L42" s="62"/>
      <c r="M42" s="62"/>
      <c r="N42" s="62"/>
      <c r="O42" s="62"/>
      <c r="R42" s="62"/>
      <c r="S42" s="62"/>
      <c r="T42" s="62"/>
      <c r="W42" s="62"/>
      <c r="X42" s="62"/>
      <c r="Y42" s="62"/>
    </row>
    <row r="43" spans="2:51" s="40" customFormat="1" ht="17.3" customHeight="1" x14ac:dyDescent="0.6">
      <c r="B43" s="57" t="s">
        <v>190</v>
      </c>
      <c r="C43" s="57"/>
      <c r="D43" s="57"/>
    </row>
    <row r="44" spans="2:51" s="40" customFormat="1" ht="17.3" customHeight="1" x14ac:dyDescent="0.6">
      <c r="B44" s="57" t="s">
        <v>118</v>
      </c>
      <c r="C44" s="57"/>
      <c r="D44" s="57"/>
      <c r="AH44" s="31"/>
      <c r="AI44" s="31"/>
      <c r="AJ44" s="31"/>
      <c r="AK44" s="31"/>
      <c r="AL44" s="31"/>
      <c r="AM44" s="31"/>
      <c r="AN44" s="31"/>
      <c r="AO44" s="31"/>
      <c r="AP44" s="31"/>
      <c r="AQ44" s="31"/>
      <c r="AR44" s="31"/>
      <c r="AS44" s="31"/>
    </row>
    <row r="45" spans="2:51" s="40" customFormat="1" ht="17.3" customHeight="1" x14ac:dyDescent="0.6">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3" customHeight="1" x14ac:dyDescent="0.6">
      <c r="F46" s="31"/>
    </row>
    <row r="47" spans="2:51" s="40" customFormat="1" ht="17.3" customHeight="1" x14ac:dyDescent="0.6">
      <c r="B47" s="57" t="s">
        <v>191</v>
      </c>
      <c r="C47" s="57"/>
    </row>
    <row r="48" spans="2:51" s="40" customFormat="1" ht="17.3" customHeight="1" x14ac:dyDescent="0.6">
      <c r="B48" s="57"/>
      <c r="C48" s="57"/>
    </row>
    <row r="49" spans="2:54" s="40" customFormat="1" ht="17.3" customHeight="1" x14ac:dyDescent="0.6">
      <c r="B49" s="57" t="s">
        <v>192</v>
      </c>
      <c r="C49" s="57"/>
    </row>
    <row r="50" spans="2:54" s="40" customFormat="1" ht="17.3" customHeight="1" x14ac:dyDescent="0.6">
      <c r="B50" s="57" t="s">
        <v>162</v>
      </c>
      <c r="C50" s="57"/>
    </row>
    <row r="51" spans="2:54" s="40" customFormat="1" ht="17.3" customHeight="1" x14ac:dyDescent="0.6">
      <c r="B51" s="57"/>
      <c r="C51" s="57"/>
    </row>
    <row r="52" spans="2:54" s="40" customFormat="1" ht="17.3" customHeight="1" x14ac:dyDescent="0.6">
      <c r="B52" s="57" t="s">
        <v>193</v>
      </c>
      <c r="C52" s="57"/>
    </row>
    <row r="53" spans="2:54" s="40" customFormat="1" ht="17.3" customHeight="1" x14ac:dyDescent="0.6">
      <c r="B53" s="57" t="s">
        <v>120</v>
      </c>
      <c r="C53" s="57"/>
    </row>
    <row r="54" spans="2:54" s="40" customFormat="1" ht="17.3" customHeight="1" x14ac:dyDescent="0.6">
      <c r="B54" s="57"/>
      <c r="C54" s="57"/>
    </row>
    <row r="55" spans="2:54" s="40" customFormat="1" ht="17.3" customHeight="1" x14ac:dyDescent="0.6">
      <c r="B55" s="57" t="s">
        <v>194</v>
      </c>
      <c r="C55" s="57"/>
      <c r="D55" s="57"/>
    </row>
    <row r="56" spans="2:54" s="40" customFormat="1" ht="17.3" customHeight="1" x14ac:dyDescent="0.6">
      <c r="B56" s="57"/>
      <c r="C56" s="57"/>
      <c r="D56" s="57"/>
    </row>
    <row r="57" spans="2:54" s="40" customFormat="1" ht="17.3" customHeight="1" x14ac:dyDescent="0.6">
      <c r="B57" s="63" t="s">
        <v>195</v>
      </c>
      <c r="C57" s="63"/>
      <c r="D57" s="57"/>
    </row>
    <row r="58" spans="2:54" s="40" customFormat="1" ht="17.3" customHeight="1" x14ac:dyDescent="0.6">
      <c r="B58" s="63" t="s">
        <v>121</v>
      </c>
      <c r="C58" s="63"/>
      <c r="D58" s="57"/>
    </row>
    <row r="59" spans="2:54" s="40" customFormat="1" ht="17.3" customHeight="1" x14ac:dyDescent="0.6">
      <c r="B59" s="63" t="s">
        <v>163</v>
      </c>
      <c r="C59" s="63"/>
      <c r="D59" s="57"/>
    </row>
    <row r="60" spans="2:54" s="40" customFormat="1" ht="17.3" customHeight="1" x14ac:dyDescent="0.6"/>
    <row r="61" spans="2:54" s="40" customFormat="1" ht="17.3" customHeight="1" x14ac:dyDescent="0.6">
      <c r="B61" s="40" t="s">
        <v>206</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3" customHeight="1" x14ac:dyDescent="0.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3" customHeight="1" x14ac:dyDescent="0.6">
      <c r="B63" s="40" t="s">
        <v>196</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3" customHeight="1" x14ac:dyDescent="0.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3" customHeight="1" x14ac:dyDescent="0.6">
      <c r="B65" s="40" t="s">
        <v>197</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3" customHeight="1" x14ac:dyDescent="0.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3" customHeight="1" x14ac:dyDescent="0.25">
      <c r="B67" s="40" t="s">
        <v>198</v>
      </c>
      <c r="BL67" s="67"/>
      <c r="BM67" s="68"/>
      <c r="BN67" s="67"/>
      <c r="BO67" s="67"/>
      <c r="BP67" s="67"/>
      <c r="BQ67" s="69"/>
      <c r="BR67" s="70"/>
      <c r="BS67" s="70"/>
    </row>
    <row r="68" spans="2:71" s="40" customFormat="1" ht="17.3" customHeight="1" x14ac:dyDescent="0.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3" customHeight="1" x14ac:dyDescent="0.6">
      <c r="B69" s="40" t="s">
        <v>207</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3" customHeight="1" x14ac:dyDescent="0.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3" customHeight="1" x14ac:dyDescent="0.6">
      <c r="B71" s="29" t="s">
        <v>164</v>
      </c>
    </row>
    <row r="72" spans="2:71" ht="17.3" customHeight="1" x14ac:dyDescent="0.6">
      <c r="B72" s="40" t="s">
        <v>199</v>
      </c>
    </row>
    <row r="73" spans="2:71" ht="17.3" customHeight="1" x14ac:dyDescent="0.6">
      <c r="B73" s="283" t="s">
        <v>165</v>
      </c>
    </row>
    <row r="74" spans="2:71" ht="17.3" customHeight="1" x14ac:dyDescent="0.6"/>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ColWidth="9" defaultRowHeight="25.75" x14ac:dyDescent="0.6"/>
  <cols>
    <col min="1" max="1" width="1.69140625" style="217" customWidth="1"/>
    <col min="2" max="2" width="9" style="217"/>
    <col min="3" max="12" width="40.61328125" style="217" customWidth="1"/>
    <col min="13" max="16384" width="9" style="217"/>
  </cols>
  <sheetData>
    <row r="1" spans="1:12" x14ac:dyDescent="0.6">
      <c r="A1" s="215"/>
      <c r="B1" s="216" t="s">
        <v>83</v>
      </c>
      <c r="C1" s="216"/>
      <c r="D1" s="216"/>
    </row>
    <row r="2" spans="1:12" x14ac:dyDescent="0.6">
      <c r="A2" s="215"/>
      <c r="B2" s="216"/>
      <c r="C2" s="216"/>
      <c r="D2" s="216"/>
    </row>
    <row r="3" spans="1:12" x14ac:dyDescent="0.6">
      <c r="A3" s="215"/>
      <c r="B3" s="218" t="s">
        <v>98</v>
      </c>
      <c r="C3" s="218" t="s">
        <v>99</v>
      </c>
      <c r="D3" s="216"/>
    </row>
    <row r="4" spans="1:12" x14ac:dyDescent="0.6">
      <c r="A4" s="215"/>
      <c r="B4" s="219">
        <v>1</v>
      </c>
      <c r="C4" s="285" t="s">
        <v>202</v>
      </c>
      <c r="D4" s="216"/>
    </row>
    <row r="5" spans="1:12" x14ac:dyDescent="0.6">
      <c r="A5" s="215"/>
      <c r="B5" s="219">
        <v>2</v>
      </c>
      <c r="C5" s="285" t="s">
        <v>203</v>
      </c>
    </row>
    <row r="6" spans="1:12" x14ac:dyDescent="0.6">
      <c r="A6" s="215"/>
      <c r="B6" s="219">
        <v>3</v>
      </c>
      <c r="C6" s="285" t="s">
        <v>150</v>
      </c>
      <c r="D6" s="216"/>
    </row>
    <row r="7" spans="1:12" x14ac:dyDescent="0.6">
      <c r="A7" s="215"/>
      <c r="B7" s="219">
        <v>4</v>
      </c>
      <c r="C7" s="285" t="s">
        <v>150</v>
      </c>
      <c r="D7" s="216"/>
    </row>
    <row r="8" spans="1:12" x14ac:dyDescent="0.6">
      <c r="A8" s="215"/>
      <c r="B8" s="219">
        <v>5</v>
      </c>
      <c r="C8" s="285" t="s">
        <v>150</v>
      </c>
      <c r="D8" s="216"/>
    </row>
    <row r="9" spans="1:12" x14ac:dyDescent="0.6">
      <c r="A9" s="215"/>
      <c r="B9" s="216"/>
      <c r="C9" s="216"/>
      <c r="D9" s="216"/>
    </row>
    <row r="10" spans="1:12" x14ac:dyDescent="0.6">
      <c r="A10" s="215"/>
      <c r="B10" s="216" t="s">
        <v>100</v>
      </c>
      <c r="C10" s="216"/>
      <c r="D10" s="216"/>
    </row>
    <row r="11" spans="1:12" ht="26.2" thickBot="1" x14ac:dyDescent="0.65">
      <c r="A11" s="215"/>
      <c r="B11" s="216"/>
      <c r="C11" s="216"/>
      <c r="D11" s="216"/>
    </row>
    <row r="12" spans="1:12" ht="26.2" thickBot="1" x14ac:dyDescent="0.6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6">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6">
      <c r="B14" s="532"/>
      <c r="C14" s="228" t="s">
        <v>150</v>
      </c>
      <c r="D14" s="288" t="s">
        <v>124</v>
      </c>
      <c r="E14" s="288" t="s">
        <v>85</v>
      </c>
      <c r="F14" s="288" t="s">
        <v>29</v>
      </c>
      <c r="G14" s="289" t="s">
        <v>27</v>
      </c>
      <c r="H14" s="229" t="s">
        <v>29</v>
      </c>
      <c r="I14" s="229" t="s">
        <v>29</v>
      </c>
      <c r="J14" s="229" t="s">
        <v>29</v>
      </c>
      <c r="K14" s="229" t="s">
        <v>29</v>
      </c>
      <c r="L14" s="230" t="s">
        <v>29</v>
      </c>
    </row>
    <row r="15" spans="1:12" x14ac:dyDescent="0.6">
      <c r="B15" s="532"/>
      <c r="C15" s="228" t="s">
        <v>150</v>
      </c>
      <c r="D15" s="288" t="s">
        <v>126</v>
      </c>
      <c r="E15" s="290" t="s">
        <v>150</v>
      </c>
      <c r="F15" s="290" t="s">
        <v>150</v>
      </c>
      <c r="G15" s="289" t="s">
        <v>28</v>
      </c>
      <c r="H15" s="231" t="s">
        <v>150</v>
      </c>
      <c r="I15" s="231" t="s">
        <v>150</v>
      </c>
      <c r="J15" s="231" t="s">
        <v>150</v>
      </c>
      <c r="K15" s="231" t="s">
        <v>150</v>
      </c>
      <c r="L15" s="232" t="s">
        <v>150</v>
      </c>
    </row>
    <row r="16" spans="1:12" x14ac:dyDescent="0.6">
      <c r="B16" s="532"/>
      <c r="C16" s="228" t="s">
        <v>150</v>
      </c>
      <c r="D16" s="290" t="s">
        <v>150</v>
      </c>
      <c r="E16" s="290" t="s">
        <v>150</v>
      </c>
      <c r="F16" s="290" t="s">
        <v>150</v>
      </c>
      <c r="G16" s="289" t="s">
        <v>14</v>
      </c>
      <c r="H16" s="231" t="s">
        <v>150</v>
      </c>
      <c r="I16" s="231" t="s">
        <v>150</v>
      </c>
      <c r="J16" s="231" t="s">
        <v>150</v>
      </c>
      <c r="K16" s="231" t="s">
        <v>150</v>
      </c>
      <c r="L16" s="232" t="s">
        <v>150</v>
      </c>
    </row>
    <row r="17" spans="2:12" x14ac:dyDescent="0.6">
      <c r="B17" s="532"/>
      <c r="C17" s="228" t="s">
        <v>150</v>
      </c>
      <c r="D17" s="290" t="s">
        <v>150</v>
      </c>
      <c r="E17" s="290" t="s">
        <v>150</v>
      </c>
      <c r="F17" s="290" t="s">
        <v>150</v>
      </c>
      <c r="G17" s="289" t="s">
        <v>6</v>
      </c>
      <c r="H17" s="231" t="s">
        <v>150</v>
      </c>
      <c r="I17" s="231" t="s">
        <v>150</v>
      </c>
      <c r="J17" s="231" t="s">
        <v>150</v>
      </c>
      <c r="K17" s="231" t="s">
        <v>150</v>
      </c>
      <c r="L17" s="232" t="s">
        <v>150</v>
      </c>
    </row>
    <row r="18" spans="2:12" x14ac:dyDescent="0.6">
      <c r="B18" s="532"/>
      <c r="C18" s="228" t="s">
        <v>150</v>
      </c>
      <c r="D18" s="290" t="s">
        <v>150</v>
      </c>
      <c r="E18" s="290" t="s">
        <v>150</v>
      </c>
      <c r="F18" s="290" t="s">
        <v>150</v>
      </c>
      <c r="G18" s="289" t="s">
        <v>86</v>
      </c>
      <c r="H18" s="231" t="s">
        <v>150</v>
      </c>
      <c r="I18" s="231" t="s">
        <v>150</v>
      </c>
      <c r="J18" s="231" t="s">
        <v>150</v>
      </c>
      <c r="K18" s="231" t="s">
        <v>150</v>
      </c>
      <c r="L18" s="232" t="s">
        <v>150</v>
      </c>
    </row>
    <row r="19" spans="2:12" x14ac:dyDescent="0.6">
      <c r="B19" s="532"/>
      <c r="C19" s="228" t="s">
        <v>150</v>
      </c>
      <c r="D19" s="290" t="s">
        <v>150</v>
      </c>
      <c r="E19" s="290" t="s">
        <v>150</v>
      </c>
      <c r="F19" s="290" t="s">
        <v>150</v>
      </c>
      <c r="G19" s="289" t="s">
        <v>87</v>
      </c>
      <c r="H19" s="231" t="s">
        <v>150</v>
      </c>
      <c r="I19" s="231" t="s">
        <v>150</v>
      </c>
      <c r="J19" s="231" t="s">
        <v>150</v>
      </c>
      <c r="K19" s="231" t="s">
        <v>150</v>
      </c>
      <c r="L19" s="232" t="s">
        <v>150</v>
      </c>
    </row>
    <row r="20" spans="2:12" x14ac:dyDescent="0.6">
      <c r="B20" s="532"/>
      <c r="C20" s="228" t="s">
        <v>150</v>
      </c>
      <c r="D20" s="290" t="s">
        <v>150</v>
      </c>
      <c r="E20" s="290" t="s">
        <v>150</v>
      </c>
      <c r="F20" s="290" t="s">
        <v>150</v>
      </c>
      <c r="G20" s="289" t="s">
        <v>30</v>
      </c>
      <c r="H20" s="231" t="s">
        <v>150</v>
      </c>
      <c r="I20" s="231" t="s">
        <v>150</v>
      </c>
      <c r="J20" s="231" t="s">
        <v>150</v>
      </c>
      <c r="K20" s="231" t="s">
        <v>150</v>
      </c>
      <c r="L20" s="232" t="s">
        <v>150</v>
      </c>
    </row>
    <row r="21" spans="2:12" x14ac:dyDescent="0.6">
      <c r="B21" s="532"/>
      <c r="C21" s="228" t="s">
        <v>150</v>
      </c>
      <c r="D21" s="290" t="s">
        <v>150</v>
      </c>
      <c r="E21" s="290" t="s">
        <v>150</v>
      </c>
      <c r="F21" s="290" t="s">
        <v>150</v>
      </c>
      <c r="G21" s="289" t="s">
        <v>31</v>
      </c>
      <c r="H21" s="231" t="s">
        <v>150</v>
      </c>
      <c r="I21" s="231" t="s">
        <v>150</v>
      </c>
      <c r="J21" s="231" t="s">
        <v>150</v>
      </c>
      <c r="K21" s="231" t="s">
        <v>150</v>
      </c>
      <c r="L21" s="232" t="s">
        <v>150</v>
      </c>
    </row>
    <row r="22" spans="2:12" x14ac:dyDescent="0.6">
      <c r="B22" s="532"/>
      <c r="C22" s="228" t="s">
        <v>150</v>
      </c>
      <c r="D22" s="290" t="s">
        <v>150</v>
      </c>
      <c r="E22" s="290" t="s">
        <v>150</v>
      </c>
      <c r="F22" s="290" t="s">
        <v>150</v>
      </c>
      <c r="G22" s="290" t="s">
        <v>150</v>
      </c>
      <c r="H22" s="231" t="s">
        <v>150</v>
      </c>
      <c r="I22" s="231" t="s">
        <v>150</v>
      </c>
      <c r="J22" s="231" t="s">
        <v>150</v>
      </c>
      <c r="K22" s="231" t="s">
        <v>150</v>
      </c>
      <c r="L22" s="232" t="s">
        <v>150</v>
      </c>
    </row>
    <row r="23" spans="2:12" x14ac:dyDescent="0.6">
      <c r="B23" s="532"/>
      <c r="C23" s="228" t="s">
        <v>150</v>
      </c>
      <c r="D23" s="290" t="s">
        <v>150</v>
      </c>
      <c r="E23" s="290" t="s">
        <v>150</v>
      </c>
      <c r="F23" s="290" t="s">
        <v>150</v>
      </c>
      <c r="G23" s="290" t="s">
        <v>150</v>
      </c>
      <c r="H23" s="231" t="s">
        <v>150</v>
      </c>
      <c r="I23" s="231" t="s">
        <v>150</v>
      </c>
      <c r="J23" s="231" t="s">
        <v>150</v>
      </c>
      <c r="K23" s="231" t="s">
        <v>150</v>
      </c>
      <c r="L23" s="232" t="s">
        <v>150</v>
      </c>
    </row>
    <row r="24" spans="2:12" x14ac:dyDescent="0.6">
      <c r="B24" s="532"/>
      <c r="C24" s="228" t="s">
        <v>150</v>
      </c>
      <c r="D24" s="290" t="s">
        <v>150</v>
      </c>
      <c r="E24" s="290" t="s">
        <v>150</v>
      </c>
      <c r="F24" s="290" t="s">
        <v>150</v>
      </c>
      <c r="G24" s="290" t="s">
        <v>150</v>
      </c>
      <c r="H24" s="231" t="s">
        <v>150</v>
      </c>
      <c r="I24" s="231" t="s">
        <v>150</v>
      </c>
      <c r="J24" s="231" t="s">
        <v>150</v>
      </c>
      <c r="K24" s="231" t="s">
        <v>150</v>
      </c>
      <c r="L24" s="232" t="s">
        <v>150</v>
      </c>
    </row>
    <row r="25" spans="2:12" ht="26.2" thickBot="1" x14ac:dyDescent="0.6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6">
      <c r="C28" s="217" t="s">
        <v>141</v>
      </c>
    </row>
    <row r="29" spans="2:12" x14ac:dyDescent="0.6">
      <c r="C29" s="217" t="s">
        <v>90</v>
      </c>
    </row>
    <row r="30" spans="2:12" x14ac:dyDescent="0.6">
      <c r="C30" s="217" t="s">
        <v>101</v>
      </c>
    </row>
    <row r="31" spans="2:12" x14ac:dyDescent="0.6">
      <c r="C31" s="217" t="s">
        <v>102</v>
      </c>
    </row>
    <row r="32" spans="2:12" x14ac:dyDescent="0.6">
      <c r="C32" s="217" t="s">
        <v>103</v>
      </c>
    </row>
    <row r="33" spans="3:3" x14ac:dyDescent="0.6">
      <c r="C33" s="217" t="s">
        <v>104</v>
      </c>
    </row>
    <row r="34" spans="3:3" x14ac:dyDescent="0.6">
      <c r="C34" s="217" t="s">
        <v>105</v>
      </c>
    </row>
    <row r="35" spans="3:3" x14ac:dyDescent="0.6">
      <c r="C35" s="217" t="s">
        <v>134</v>
      </c>
    </row>
    <row r="36" spans="3:3" x14ac:dyDescent="0.6">
      <c r="C36" s="217" t="s">
        <v>91</v>
      </c>
    </row>
    <row r="37" spans="3:3" x14ac:dyDescent="0.6">
      <c r="C37" s="217" t="s">
        <v>92</v>
      </c>
    </row>
    <row r="39" spans="3:3" x14ac:dyDescent="0.6">
      <c r="C39" s="217" t="s">
        <v>142</v>
      </c>
    </row>
    <row r="40" spans="3:3" x14ac:dyDescent="0.6">
      <c r="C40" s="217" t="s">
        <v>93</v>
      </c>
    </row>
    <row r="41" spans="3:3" x14ac:dyDescent="0.6">
      <c r="C41" s="217" t="s">
        <v>94</v>
      </c>
    </row>
    <row r="42" spans="3:3" x14ac:dyDescent="0.6">
      <c r="C42" s="217" t="s">
        <v>95</v>
      </c>
    </row>
    <row r="43" spans="3:3" x14ac:dyDescent="0.6">
      <c r="C43" s="217" t="s">
        <v>96</v>
      </c>
    </row>
    <row r="44" spans="3:3" x14ac:dyDescent="0.6">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828125" defaultRowHeight="20.25" customHeight="1" x14ac:dyDescent="0.6"/>
  <cols>
    <col min="1" max="1" width="1.61328125" style="171" customWidth="1"/>
    <col min="2" max="5" width="5.69140625" style="171" customWidth="1"/>
    <col min="6" max="6" width="16.4609375" style="171" hidden="1" customWidth="1"/>
    <col min="7" max="58" width="5.61328125" style="171" customWidth="1"/>
    <col min="59" max="16384" width="4.3828125" style="171"/>
  </cols>
  <sheetData>
    <row r="1" spans="2:64" s="124" customFormat="1" ht="20.25" customHeight="1" x14ac:dyDescent="0.6">
      <c r="C1" s="125" t="s">
        <v>209</v>
      </c>
      <c r="D1" s="125"/>
      <c r="E1" s="125"/>
      <c r="F1" s="125"/>
      <c r="G1" s="125"/>
      <c r="H1" s="126" t="s">
        <v>0</v>
      </c>
      <c r="J1" s="126"/>
      <c r="L1" s="125"/>
      <c r="M1" s="125"/>
      <c r="N1" s="125"/>
      <c r="O1" s="125"/>
      <c r="P1" s="125"/>
      <c r="Q1" s="125"/>
      <c r="R1" s="125"/>
      <c r="AM1" s="127"/>
      <c r="AN1" s="128"/>
      <c r="AO1" s="128" t="s">
        <v>68</v>
      </c>
      <c r="AP1" s="299" t="s">
        <v>202</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6">
      <c r="C2" s="125"/>
      <c r="D2" s="125"/>
      <c r="E2" s="125"/>
      <c r="F2" s="125"/>
      <c r="G2" s="125"/>
      <c r="J2" s="126"/>
      <c r="L2" s="125"/>
      <c r="M2" s="125"/>
      <c r="N2" s="125"/>
      <c r="O2" s="125"/>
      <c r="P2" s="125"/>
      <c r="Q2" s="125"/>
      <c r="R2" s="125"/>
      <c r="Y2" s="129" t="s">
        <v>64</v>
      </c>
      <c r="Z2" s="331">
        <v>7</v>
      </c>
      <c r="AA2" s="331"/>
      <c r="AB2" s="129" t="s">
        <v>65</v>
      </c>
      <c r="AC2" s="658">
        <f>IF(Z2=0,"",YEAR(DATE(2018+Z2,1,1)))</f>
        <v>2025</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6">
      <c r="G3" s="126"/>
      <c r="J3" s="126"/>
      <c r="L3" s="128"/>
      <c r="M3" s="128"/>
      <c r="N3" s="128"/>
      <c r="O3" s="128"/>
      <c r="P3" s="128"/>
      <c r="Q3" s="128"/>
      <c r="R3" s="128"/>
      <c r="Z3" s="132"/>
      <c r="AA3" s="132"/>
      <c r="AB3" s="133"/>
      <c r="AC3" s="134"/>
      <c r="AD3" s="133"/>
      <c r="BA3" s="135" t="s">
        <v>107</v>
      </c>
      <c r="BB3" s="333" t="s">
        <v>210</v>
      </c>
      <c r="BC3" s="334"/>
      <c r="BD3" s="334"/>
      <c r="BE3" s="335"/>
      <c r="BF3" s="128"/>
    </row>
    <row r="4" spans="2:64" s="131" customFormat="1" ht="18.7" x14ac:dyDescent="0.6">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151</v>
      </c>
      <c r="BB4" s="333" t="s">
        <v>211</v>
      </c>
      <c r="BC4" s="334"/>
      <c r="BD4" s="334"/>
      <c r="BE4" s="335"/>
      <c r="BF4" s="137"/>
    </row>
    <row r="5" spans="2:64" s="131" customFormat="1" ht="6.8" customHeight="1" x14ac:dyDescent="0.6">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6">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166</v>
      </c>
      <c r="AM6" s="124"/>
      <c r="AN6" s="124"/>
      <c r="AO6" s="124"/>
      <c r="AP6" s="124"/>
      <c r="AQ6" s="124"/>
      <c r="AR6" s="124"/>
      <c r="AS6" s="124"/>
      <c r="AT6" s="151"/>
      <c r="AU6" s="151"/>
      <c r="AV6" s="157"/>
      <c r="AW6" s="124"/>
      <c r="AX6" s="292">
        <v>40</v>
      </c>
      <c r="AY6" s="293"/>
      <c r="AZ6" s="157" t="s">
        <v>167</v>
      </c>
      <c r="BA6" s="124"/>
      <c r="BB6" s="292">
        <v>160</v>
      </c>
      <c r="BC6" s="293"/>
      <c r="BD6" s="157" t="s">
        <v>168</v>
      </c>
      <c r="BE6" s="124"/>
      <c r="BF6" s="137"/>
    </row>
    <row r="7" spans="2:64" s="131" customFormat="1" ht="6.8" customHeight="1" x14ac:dyDescent="0.6">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6">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6">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 x14ac:dyDescent="0.2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169</v>
      </c>
      <c r="BA10" s="150"/>
      <c r="BB10" s="292">
        <v>1</v>
      </c>
      <c r="BC10" s="338"/>
      <c r="BD10" s="293"/>
      <c r="BE10" s="159" t="s">
        <v>22</v>
      </c>
      <c r="BF10" s="124"/>
      <c r="BJ10" s="128"/>
      <c r="BK10" s="128"/>
      <c r="BL10" s="128"/>
    </row>
    <row r="11" spans="2:64" s="131"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8"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 x14ac:dyDescent="0.6">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170</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8" customHeight="1" x14ac:dyDescent="0.2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65">
      <c r="C16" s="172"/>
      <c r="D16" s="172"/>
      <c r="E16" s="172"/>
      <c r="F16" s="172"/>
      <c r="G16" s="172"/>
      <c r="X16" s="172"/>
      <c r="AN16" s="172"/>
      <c r="BE16" s="173"/>
      <c r="BF16" s="173"/>
      <c r="BG16" s="173"/>
    </row>
    <row r="17" spans="2:58" ht="20.25" customHeight="1" x14ac:dyDescent="0.6">
      <c r="B17" s="608" t="s">
        <v>98</v>
      </c>
      <c r="C17" s="611" t="s">
        <v>171</v>
      </c>
      <c r="D17" s="612"/>
      <c r="E17" s="613"/>
      <c r="F17" s="174"/>
      <c r="G17" s="620" t="s">
        <v>172</v>
      </c>
      <c r="H17" s="623" t="s">
        <v>173</v>
      </c>
      <c r="I17" s="612"/>
      <c r="J17" s="612"/>
      <c r="K17" s="613"/>
      <c r="L17" s="623" t="s">
        <v>174</v>
      </c>
      <c r="M17" s="612"/>
      <c r="N17" s="612"/>
      <c r="O17" s="626"/>
      <c r="P17" s="629"/>
      <c r="Q17" s="630"/>
      <c r="R17" s="631"/>
      <c r="S17" s="316" t="s">
        <v>175</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1か月の勤務時間数   合計</v>
      </c>
      <c r="AY17" s="639"/>
      <c r="AZ17" s="644" t="s">
        <v>176</v>
      </c>
      <c r="BA17" s="645"/>
      <c r="BB17" s="663" t="s">
        <v>177</v>
      </c>
      <c r="BC17" s="664"/>
      <c r="BD17" s="664"/>
      <c r="BE17" s="664"/>
      <c r="BF17" s="665"/>
    </row>
    <row r="18" spans="2:58" ht="20.25" customHeight="1" x14ac:dyDescent="0.6">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6">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f>IF($BB$3="暦月",IF(DAY(DATE($AC$2,$AG$2,29))=29,29,""),"")</f>
        <v>29</v>
      </c>
      <c r="AV19" s="181">
        <f>IF($BB$3="暦月",IF(DAY(DATE($AC$2,$AG$2,30))=30,30,""),"")</f>
        <v>30</v>
      </c>
      <c r="AW19" s="182" t="str">
        <f>IF($BB$3="暦月",IF(DAY(DATE($AC$2,$AG$2,31))=31,31,""),"")</f>
        <v/>
      </c>
      <c r="AX19" s="640"/>
      <c r="AY19" s="641"/>
      <c r="AZ19" s="646"/>
      <c r="BA19" s="647"/>
      <c r="BB19" s="543"/>
      <c r="BC19" s="544"/>
      <c r="BD19" s="544"/>
      <c r="BE19" s="544"/>
      <c r="BF19" s="545"/>
    </row>
    <row r="20" spans="2:58" ht="20.25" hidden="1" customHeight="1" x14ac:dyDescent="0.6">
      <c r="B20" s="609"/>
      <c r="C20" s="614"/>
      <c r="D20" s="615"/>
      <c r="E20" s="616"/>
      <c r="F20" s="175"/>
      <c r="G20" s="621"/>
      <c r="H20" s="624"/>
      <c r="I20" s="615"/>
      <c r="J20" s="615"/>
      <c r="K20" s="616"/>
      <c r="L20" s="624"/>
      <c r="M20" s="615"/>
      <c r="N20" s="615"/>
      <c r="O20" s="627"/>
      <c r="P20" s="632"/>
      <c r="Q20" s="633"/>
      <c r="R20" s="634"/>
      <c r="S20" s="176">
        <f>WEEKDAY(DATE($AC$2,$AG$2,1))</f>
        <v>3</v>
      </c>
      <c r="T20" s="177">
        <f>WEEKDAY(DATE($AC$2,$AG$2,2))</f>
        <v>4</v>
      </c>
      <c r="U20" s="177">
        <f>WEEKDAY(DATE($AC$2,$AG$2,3))</f>
        <v>5</v>
      </c>
      <c r="V20" s="177">
        <f>WEEKDAY(DATE($AC$2,$AG$2,4))</f>
        <v>6</v>
      </c>
      <c r="W20" s="177">
        <f>WEEKDAY(DATE($AC$2,$AG$2,5))</f>
        <v>7</v>
      </c>
      <c r="X20" s="177">
        <f>WEEKDAY(DATE($AC$2,$AG$2,6))</f>
        <v>1</v>
      </c>
      <c r="Y20" s="178">
        <f>WEEKDAY(DATE($AC$2,$AG$2,7))</f>
        <v>2</v>
      </c>
      <c r="Z20" s="176">
        <f>WEEKDAY(DATE($AC$2,$AG$2,8))</f>
        <v>3</v>
      </c>
      <c r="AA20" s="177">
        <f>WEEKDAY(DATE($AC$2,$AG$2,9))</f>
        <v>4</v>
      </c>
      <c r="AB20" s="177">
        <f>WEEKDAY(DATE($AC$2,$AG$2,10))</f>
        <v>5</v>
      </c>
      <c r="AC20" s="177">
        <f>WEEKDAY(DATE($AC$2,$AG$2,11))</f>
        <v>6</v>
      </c>
      <c r="AD20" s="177">
        <f>WEEKDAY(DATE($AC$2,$AG$2,12))</f>
        <v>7</v>
      </c>
      <c r="AE20" s="177">
        <f>WEEKDAY(DATE($AC$2,$AG$2,13))</f>
        <v>1</v>
      </c>
      <c r="AF20" s="178">
        <f>WEEKDAY(DATE($AC$2,$AG$2,14))</f>
        <v>2</v>
      </c>
      <c r="AG20" s="176">
        <f>WEEKDAY(DATE($AC$2,$AG$2,15))</f>
        <v>3</v>
      </c>
      <c r="AH20" s="177">
        <f>WEEKDAY(DATE($AC$2,$AG$2,16))</f>
        <v>4</v>
      </c>
      <c r="AI20" s="177">
        <f>WEEKDAY(DATE($AC$2,$AG$2,17))</f>
        <v>5</v>
      </c>
      <c r="AJ20" s="177">
        <f>WEEKDAY(DATE($AC$2,$AG$2,18))</f>
        <v>6</v>
      </c>
      <c r="AK20" s="177">
        <f>WEEKDAY(DATE($AC$2,$AG$2,19))</f>
        <v>7</v>
      </c>
      <c r="AL20" s="177">
        <f>WEEKDAY(DATE($AC$2,$AG$2,20))</f>
        <v>1</v>
      </c>
      <c r="AM20" s="178">
        <f>WEEKDAY(DATE($AC$2,$AG$2,21))</f>
        <v>2</v>
      </c>
      <c r="AN20" s="176">
        <f>WEEKDAY(DATE($AC$2,$AG$2,22))</f>
        <v>3</v>
      </c>
      <c r="AO20" s="177">
        <f>WEEKDAY(DATE($AC$2,$AG$2,23))</f>
        <v>4</v>
      </c>
      <c r="AP20" s="177">
        <f>WEEKDAY(DATE($AC$2,$AG$2,24))</f>
        <v>5</v>
      </c>
      <c r="AQ20" s="177">
        <f>WEEKDAY(DATE($AC$2,$AG$2,25))</f>
        <v>6</v>
      </c>
      <c r="AR20" s="177">
        <f>WEEKDAY(DATE($AC$2,$AG$2,26))</f>
        <v>7</v>
      </c>
      <c r="AS20" s="177">
        <f>WEEKDAY(DATE($AC$2,$AG$2,27))</f>
        <v>1</v>
      </c>
      <c r="AT20" s="178">
        <f>WEEKDAY(DATE($AC$2,$AG$2,28))</f>
        <v>2</v>
      </c>
      <c r="AU20" s="176">
        <f>IF(AU19=29,WEEKDAY(DATE($AC$2,$AG$2,29)),0)</f>
        <v>3</v>
      </c>
      <c r="AV20" s="177">
        <f>IF(AV19=30,WEEKDAY(DATE($AC$2,$AG$2,30)),0)</f>
        <v>4</v>
      </c>
      <c r="AW20" s="178">
        <f>IF(AW19=31,WEEKDAY(DATE($AC$2,$AG$2,31)),0)</f>
        <v>0</v>
      </c>
      <c r="AX20" s="640"/>
      <c r="AY20" s="641"/>
      <c r="AZ20" s="646"/>
      <c r="BA20" s="647"/>
      <c r="BB20" s="543"/>
      <c r="BC20" s="544"/>
      <c r="BD20" s="544"/>
      <c r="BE20" s="544"/>
      <c r="BF20" s="545"/>
    </row>
    <row r="21" spans="2:58" ht="22.6" customHeight="1" thickBot="1" x14ac:dyDescent="0.6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火</v>
      </c>
      <c r="T21" s="185" t="str">
        <f t="shared" ref="T21:AT21" si="0">IF(T20=1,"日",IF(T20=2,"月",IF(T20=3,"火",IF(T20=4,"水",IF(T20=5,"木",IF(T20=6,"金","土"))))))</f>
        <v>水</v>
      </c>
      <c r="U21" s="185" t="str">
        <f t="shared" si="0"/>
        <v>木</v>
      </c>
      <c r="V21" s="185" t="str">
        <f t="shared" si="0"/>
        <v>金</v>
      </c>
      <c r="W21" s="185" t="str">
        <f t="shared" si="0"/>
        <v>土</v>
      </c>
      <c r="X21" s="185" t="str">
        <f t="shared" si="0"/>
        <v>日</v>
      </c>
      <c r="Y21" s="186" t="str">
        <f t="shared" si="0"/>
        <v>月</v>
      </c>
      <c r="Z21" s="184" t="str">
        <f>IF(Z20=1,"日",IF(Z20=2,"月",IF(Z20=3,"火",IF(Z20=4,"水",IF(Z20=5,"木",IF(Z20=6,"金","土"))))))</f>
        <v>火</v>
      </c>
      <c r="AA21" s="185" t="str">
        <f t="shared" si="0"/>
        <v>水</v>
      </c>
      <c r="AB21" s="185" t="str">
        <f t="shared" si="0"/>
        <v>木</v>
      </c>
      <c r="AC21" s="185" t="str">
        <f t="shared" si="0"/>
        <v>金</v>
      </c>
      <c r="AD21" s="185" t="str">
        <f t="shared" si="0"/>
        <v>土</v>
      </c>
      <c r="AE21" s="185" t="str">
        <f t="shared" si="0"/>
        <v>日</v>
      </c>
      <c r="AF21" s="186" t="str">
        <f t="shared" si="0"/>
        <v>月</v>
      </c>
      <c r="AG21" s="184" t="str">
        <f>IF(AG20=1,"日",IF(AG20=2,"月",IF(AG20=3,"火",IF(AG20=4,"水",IF(AG20=5,"木",IF(AG20=6,"金","土"))))))</f>
        <v>火</v>
      </c>
      <c r="AH21" s="185" t="str">
        <f t="shared" si="0"/>
        <v>水</v>
      </c>
      <c r="AI21" s="185" t="str">
        <f t="shared" si="0"/>
        <v>木</v>
      </c>
      <c r="AJ21" s="185" t="str">
        <f t="shared" si="0"/>
        <v>金</v>
      </c>
      <c r="AK21" s="185" t="str">
        <f t="shared" si="0"/>
        <v>土</v>
      </c>
      <c r="AL21" s="185" t="str">
        <f t="shared" si="0"/>
        <v>日</v>
      </c>
      <c r="AM21" s="186" t="str">
        <f t="shared" si="0"/>
        <v>月</v>
      </c>
      <c r="AN21" s="184" t="str">
        <f>IF(AN20=1,"日",IF(AN20=2,"月",IF(AN20=3,"火",IF(AN20=4,"水",IF(AN20=5,"木",IF(AN20=6,"金","土"))))))</f>
        <v>火</v>
      </c>
      <c r="AO21" s="185" t="str">
        <f t="shared" si="0"/>
        <v>水</v>
      </c>
      <c r="AP21" s="185" t="str">
        <f t="shared" si="0"/>
        <v>木</v>
      </c>
      <c r="AQ21" s="185" t="str">
        <f t="shared" si="0"/>
        <v>金</v>
      </c>
      <c r="AR21" s="185" t="str">
        <f t="shared" si="0"/>
        <v>土</v>
      </c>
      <c r="AS21" s="185" t="str">
        <f t="shared" si="0"/>
        <v>日</v>
      </c>
      <c r="AT21" s="186" t="str">
        <f t="shared" si="0"/>
        <v>月</v>
      </c>
      <c r="AU21" s="185" t="str">
        <f>IF(AU20=1,"日",IF(AU20=2,"月",IF(AU20=3,"火",IF(AU20=4,"水",IF(AU20=5,"木",IF(AU20=6,"金",IF(AU20=0,"","土")))))))</f>
        <v>火</v>
      </c>
      <c r="AV21" s="185" t="str">
        <f>IF(AV20=1,"日",IF(AV20=2,"月",IF(AV20=3,"火",IF(AV20=4,"水",IF(AV20=5,"木",IF(AV20=6,"金",IF(AV20=0,"","土")))))))</f>
        <v>水</v>
      </c>
      <c r="AW21" s="185" t="str">
        <f>IF(AW20=1,"日",IF(AW20=2,"月",IF(AW20=3,"火",IF(AW20=4,"水",IF(AW20=5,"木",IF(AW20=6,"金",IF(AW20=0,"","土")))))))</f>
        <v/>
      </c>
      <c r="AX21" s="642"/>
      <c r="AY21" s="643"/>
      <c r="AZ21" s="648"/>
      <c r="BA21" s="649"/>
      <c r="BB21" s="546"/>
      <c r="BC21" s="547"/>
      <c r="BD21" s="547"/>
      <c r="BE21" s="547"/>
      <c r="BF21" s="548"/>
    </row>
    <row r="22" spans="2:58" ht="20.25" customHeight="1" x14ac:dyDescent="0.6">
      <c r="B22" s="603">
        <v>1</v>
      </c>
      <c r="C22" s="400" t="s">
        <v>4</v>
      </c>
      <c r="D22" s="401"/>
      <c r="E22" s="402"/>
      <c r="F22" s="93"/>
      <c r="G22" s="403" t="s">
        <v>123</v>
      </c>
      <c r="H22" s="404" t="s">
        <v>106</v>
      </c>
      <c r="I22" s="405"/>
      <c r="J22" s="405"/>
      <c r="K22" s="406"/>
      <c r="L22" s="407" t="s">
        <v>208</v>
      </c>
      <c r="M22" s="408"/>
      <c r="N22" s="408"/>
      <c r="O22" s="409"/>
      <c r="P22" s="600" t="s">
        <v>49</v>
      </c>
      <c r="Q22" s="601"/>
      <c r="R22" s="602"/>
      <c r="S22" s="113" t="s">
        <v>152</v>
      </c>
      <c r="T22" s="114" t="s">
        <v>157</v>
      </c>
      <c r="U22" s="114"/>
      <c r="V22" s="114" t="s">
        <v>152</v>
      </c>
      <c r="W22" s="114" t="s">
        <v>152</v>
      </c>
      <c r="X22" s="114"/>
      <c r="Y22" s="115" t="s">
        <v>152</v>
      </c>
      <c r="Z22" s="113" t="s">
        <v>152</v>
      </c>
      <c r="AA22" s="114" t="s">
        <v>152</v>
      </c>
      <c r="AB22" s="114"/>
      <c r="AC22" s="114" t="s">
        <v>152</v>
      </c>
      <c r="AD22" s="114" t="s">
        <v>152</v>
      </c>
      <c r="AE22" s="114"/>
      <c r="AF22" s="115" t="s">
        <v>152</v>
      </c>
      <c r="AG22" s="113" t="s">
        <v>152</v>
      </c>
      <c r="AH22" s="114" t="s">
        <v>152</v>
      </c>
      <c r="AI22" s="114"/>
      <c r="AJ22" s="114" t="s">
        <v>152</v>
      </c>
      <c r="AK22" s="114" t="s">
        <v>152</v>
      </c>
      <c r="AL22" s="114"/>
      <c r="AM22" s="115" t="s">
        <v>152</v>
      </c>
      <c r="AN22" s="113" t="s">
        <v>152</v>
      </c>
      <c r="AO22" s="114" t="s">
        <v>152</v>
      </c>
      <c r="AP22" s="114"/>
      <c r="AQ22" s="114" t="s">
        <v>152</v>
      </c>
      <c r="AR22" s="114" t="s">
        <v>152</v>
      </c>
      <c r="AS22" s="114"/>
      <c r="AT22" s="115" t="s">
        <v>152</v>
      </c>
      <c r="AU22" s="113" t="s">
        <v>157</v>
      </c>
      <c r="AV22" s="114" t="s">
        <v>157</v>
      </c>
      <c r="AW22" s="114"/>
      <c r="AX22" s="604"/>
      <c r="AY22" s="605"/>
      <c r="AZ22" s="606"/>
      <c r="BA22" s="607"/>
      <c r="BB22" s="426"/>
      <c r="BC22" s="427"/>
      <c r="BD22" s="427"/>
      <c r="BE22" s="427"/>
      <c r="BF22" s="428"/>
    </row>
    <row r="23" spans="2:58" ht="20.25" customHeight="1" x14ac:dyDescent="0.6">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f>IF(AU22="","",VLOOKUP(AU22,'【記載例】シフト記号表（勤務時間帯）'!$C$6:$K$35,9,FALSE))</f>
        <v>8</v>
      </c>
      <c r="AV23" s="237">
        <f>IF(AV22="","",VLOOKUP(AV22,'【記載例】シフト記号表（勤務時間帯）'!$C$6:$K$35,9,FALSE))</f>
        <v>8</v>
      </c>
      <c r="AW23" s="237" t="str">
        <f>IF(AW22="","",VLOOKUP(AW22,'【記載例】シフト記号表（勤務時間帯）'!$C$6:$K$35,9,FALSE))</f>
        <v/>
      </c>
      <c r="AX23" s="586">
        <f>IF($BB$3="４週",SUM(S23:AT23),IF($BB$3="暦月",SUM(S23:AW23),""))</f>
        <v>176</v>
      </c>
      <c r="AY23" s="587"/>
      <c r="AZ23" s="588">
        <f>IF($BB$3="４週",AX23/4,IF($BB$3="暦月",【記載例】通所型サービス!AX23/(【記載例】通所型サービス!$BB$8/7),""))</f>
        <v>41.06666666666667</v>
      </c>
      <c r="BA23" s="589"/>
      <c r="BB23" s="429"/>
      <c r="BC23" s="430"/>
      <c r="BD23" s="430"/>
      <c r="BE23" s="430"/>
      <c r="BF23" s="431"/>
    </row>
    <row r="24" spans="2:58" ht="20.25" customHeight="1" x14ac:dyDescent="0.6">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f>IF(AU22="","",VLOOKUP(AU22,'【記載例】シフト記号表（勤務時間帯）'!$C$6:$U$35,19,FALSE))</f>
        <v>7</v>
      </c>
      <c r="AV24" s="240">
        <f>IF(AV22="","",VLOOKUP(AV22,'【記載例】シフト記号表（勤務時間帯）'!$C$6:$U$35,19,FALSE))</f>
        <v>7</v>
      </c>
      <c r="AW24" s="240" t="str">
        <f>IF(AW22="","",VLOOKUP(AW22,'【記載例】シフト記号表（勤務時間帯）'!$C$6:$U$35,19,FALSE))</f>
        <v/>
      </c>
      <c r="AX24" s="553">
        <f>IF($BB$3="４週",SUM(S24:AT24),IF($BB$3="暦月",SUM(S24:AW24),""))</f>
        <v>154</v>
      </c>
      <c r="AY24" s="554"/>
      <c r="AZ24" s="555">
        <f>IF($BB$3="４週",AX24/4,IF($BB$3="暦月",【記載例】通所型サービス!AX24/(【記載例】通所型サービス!$BB$8/7),""))</f>
        <v>35.933333333333337</v>
      </c>
      <c r="BA24" s="556"/>
      <c r="BB24" s="432"/>
      <c r="BC24" s="433"/>
      <c r="BD24" s="433"/>
      <c r="BE24" s="433"/>
      <c r="BF24" s="434"/>
    </row>
    <row r="25" spans="2:58" ht="20.25" customHeight="1" x14ac:dyDescent="0.6">
      <c r="B25" s="574">
        <f>B22+1</f>
        <v>2</v>
      </c>
      <c r="C25" s="341" t="s">
        <v>60</v>
      </c>
      <c r="D25" s="342"/>
      <c r="E25" s="343"/>
      <c r="F25" s="121"/>
      <c r="G25" s="350" t="s">
        <v>123</v>
      </c>
      <c r="H25" s="353" t="s">
        <v>125</v>
      </c>
      <c r="I25" s="354"/>
      <c r="J25" s="354"/>
      <c r="K25" s="355"/>
      <c r="L25" s="357" t="s">
        <v>208</v>
      </c>
      <c r="M25" s="358"/>
      <c r="N25" s="358"/>
      <c r="O25" s="359"/>
      <c r="P25" s="576" t="s">
        <v>49</v>
      </c>
      <c r="Q25" s="577"/>
      <c r="R25" s="578"/>
      <c r="S25" s="113"/>
      <c r="T25" s="114" t="s">
        <v>152</v>
      </c>
      <c r="U25" s="114" t="s">
        <v>152</v>
      </c>
      <c r="V25" s="114" t="s">
        <v>152</v>
      </c>
      <c r="W25" s="114" t="s">
        <v>152</v>
      </c>
      <c r="X25" s="114" t="s">
        <v>152</v>
      </c>
      <c r="Y25" s="115"/>
      <c r="Z25" s="113"/>
      <c r="AA25" s="114" t="s">
        <v>152</v>
      </c>
      <c r="AB25" s="114" t="s">
        <v>152</v>
      </c>
      <c r="AC25" s="114" t="s">
        <v>152</v>
      </c>
      <c r="AD25" s="114" t="s">
        <v>152</v>
      </c>
      <c r="AE25" s="114" t="s">
        <v>152</v>
      </c>
      <c r="AF25" s="115"/>
      <c r="AG25" s="113"/>
      <c r="AH25" s="114" t="s">
        <v>152</v>
      </c>
      <c r="AI25" s="114" t="s">
        <v>152</v>
      </c>
      <c r="AJ25" s="114" t="s">
        <v>152</v>
      </c>
      <c r="AK25" s="114" t="s">
        <v>152</v>
      </c>
      <c r="AL25" s="114" t="s">
        <v>152</v>
      </c>
      <c r="AM25" s="115"/>
      <c r="AN25" s="113"/>
      <c r="AO25" s="114" t="s">
        <v>152</v>
      </c>
      <c r="AP25" s="114" t="s">
        <v>152</v>
      </c>
      <c r="AQ25" s="114" t="s">
        <v>152</v>
      </c>
      <c r="AR25" s="114" t="s">
        <v>152</v>
      </c>
      <c r="AS25" s="114" t="s">
        <v>152</v>
      </c>
      <c r="AT25" s="115"/>
      <c r="AU25" s="113"/>
      <c r="AV25" s="114" t="s">
        <v>157</v>
      </c>
      <c r="AW25" s="114"/>
      <c r="AX25" s="593"/>
      <c r="AY25" s="594"/>
      <c r="AZ25" s="595"/>
      <c r="BA25" s="596"/>
      <c r="BB25" s="444"/>
      <c r="BC25" s="445"/>
      <c r="BD25" s="445"/>
      <c r="BE25" s="445"/>
      <c r="BF25" s="446"/>
    </row>
    <row r="26" spans="2:58" ht="20.25" customHeight="1" x14ac:dyDescent="0.6">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f>IF(AV25="","",VLOOKUP(AV25,'【記載例】シフト記号表（勤務時間帯）'!$C$6:$K$35,9,FALSE))</f>
        <v>8</v>
      </c>
      <c r="AW26" s="237" t="str">
        <f>IF(AW25="","",VLOOKUP(AW25,'【記載例】シフト記号表（勤務時間帯）'!$C$6:$K$35,9,FALSE))</f>
        <v/>
      </c>
      <c r="AX26" s="586">
        <f>IF($BB$3="４週",SUM(S26:AT26),IF($BB$3="暦月",SUM(S26:AW26),""))</f>
        <v>168</v>
      </c>
      <c r="AY26" s="587"/>
      <c r="AZ26" s="588">
        <f>IF($BB$3="４週",AX26/4,IF($BB$3="暦月",【記載例】通所型サービス!AX26/(【記載例】通所型サービス!$BB$8/7),""))</f>
        <v>39.200000000000003</v>
      </c>
      <c r="BA26" s="589"/>
      <c r="BB26" s="429"/>
      <c r="BC26" s="430"/>
      <c r="BD26" s="430"/>
      <c r="BE26" s="430"/>
      <c r="BF26" s="431"/>
    </row>
    <row r="27" spans="2:58" ht="20.25" customHeight="1" x14ac:dyDescent="0.6">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f>IF(AV25="","",VLOOKUP(AV25,'【記載例】シフト記号表（勤務時間帯）'!$C$6:$U$35,19,FALSE))</f>
        <v>7</v>
      </c>
      <c r="AW27" s="240" t="str">
        <f>IF(AW25="","",VLOOKUP(AW25,'【記載例】シフト記号表（勤務時間帯）'!$C$6:$U$35,19,FALSE))</f>
        <v/>
      </c>
      <c r="AX27" s="553">
        <f>IF($BB$3="４週",SUM(S27:AT27),IF($BB$3="暦月",SUM(S27:AW27),""))</f>
        <v>147</v>
      </c>
      <c r="AY27" s="554"/>
      <c r="AZ27" s="555">
        <f>IF($BB$3="４週",AX27/4,IF($BB$3="暦月",【記載例】通所型サービス!AX27/(【記載例】通所型サービス!$BB$8/7),""))</f>
        <v>34.300000000000004</v>
      </c>
      <c r="BA27" s="556"/>
      <c r="BB27" s="432"/>
      <c r="BC27" s="433"/>
      <c r="BD27" s="433"/>
      <c r="BE27" s="433"/>
      <c r="BF27" s="434"/>
    </row>
    <row r="28" spans="2:58" ht="20.25" customHeight="1" x14ac:dyDescent="0.6">
      <c r="B28" s="574">
        <f>B25+1</f>
        <v>3</v>
      </c>
      <c r="C28" s="447" t="s">
        <v>60</v>
      </c>
      <c r="D28" s="448"/>
      <c r="E28" s="449"/>
      <c r="F28" s="121"/>
      <c r="G28" s="350" t="s">
        <v>122</v>
      </c>
      <c r="H28" s="353" t="s">
        <v>156</v>
      </c>
      <c r="I28" s="354"/>
      <c r="J28" s="354"/>
      <c r="K28" s="355"/>
      <c r="L28" s="357" t="s">
        <v>208</v>
      </c>
      <c r="M28" s="358"/>
      <c r="N28" s="358"/>
      <c r="O28" s="359"/>
      <c r="P28" s="576" t="s">
        <v>49</v>
      </c>
      <c r="Q28" s="577"/>
      <c r="R28" s="578"/>
      <c r="S28" s="113" t="s">
        <v>152</v>
      </c>
      <c r="T28" s="114"/>
      <c r="U28" s="114"/>
      <c r="V28" s="114"/>
      <c r="W28" s="114"/>
      <c r="X28" s="114"/>
      <c r="Y28" s="115" t="s">
        <v>152</v>
      </c>
      <c r="Z28" s="113" t="s">
        <v>152</v>
      </c>
      <c r="AA28" s="114"/>
      <c r="AB28" s="114"/>
      <c r="AC28" s="114"/>
      <c r="AD28" s="114"/>
      <c r="AE28" s="114"/>
      <c r="AF28" s="115" t="s">
        <v>152</v>
      </c>
      <c r="AG28" s="113" t="s">
        <v>152</v>
      </c>
      <c r="AH28" s="114"/>
      <c r="AI28" s="114"/>
      <c r="AJ28" s="114"/>
      <c r="AK28" s="114"/>
      <c r="AL28" s="114"/>
      <c r="AM28" s="115" t="s">
        <v>152</v>
      </c>
      <c r="AN28" s="113" t="s">
        <v>152</v>
      </c>
      <c r="AO28" s="114"/>
      <c r="AP28" s="114"/>
      <c r="AQ28" s="114"/>
      <c r="AR28" s="114"/>
      <c r="AS28" s="114"/>
      <c r="AT28" s="115" t="s">
        <v>152</v>
      </c>
      <c r="AU28" s="113" t="s">
        <v>157</v>
      </c>
      <c r="AV28" s="114"/>
      <c r="AW28" s="114"/>
      <c r="AX28" s="593"/>
      <c r="AY28" s="594"/>
      <c r="AZ28" s="595"/>
      <c r="BA28" s="596"/>
      <c r="BB28" s="444" t="s">
        <v>129</v>
      </c>
      <c r="BC28" s="445"/>
      <c r="BD28" s="445"/>
      <c r="BE28" s="445"/>
      <c r="BF28" s="446"/>
    </row>
    <row r="29" spans="2:58" ht="20.25" customHeight="1" x14ac:dyDescent="0.6">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f>IF(AU28="","",VLOOKUP(AU28,'【記載例】シフト記号表（勤務時間帯）'!$C$6:$K$35,9,FALSE))</f>
        <v>8</v>
      </c>
      <c r="AV29" s="237" t="str">
        <f>IF(AV28="","",VLOOKUP(AV28,'【記載例】シフト記号表（勤務時間帯）'!$C$6:$K$35,9,FALSE))</f>
        <v/>
      </c>
      <c r="AW29" s="237" t="str">
        <f>IF(AW28="","",VLOOKUP(AW28,'【記載例】シフト記号表（勤務時間帯）'!$C$6:$K$35,9,FALSE))</f>
        <v/>
      </c>
      <c r="AX29" s="586">
        <f>IF($BB$3="４週",SUM(S29:AT29),IF($BB$3="暦月",SUM(S29:AW29),""))</f>
        <v>72</v>
      </c>
      <c r="AY29" s="587"/>
      <c r="AZ29" s="588">
        <f>IF($BB$3="４週",AX29/4,IF($BB$3="暦月",【記載例】通所型サービス!AX29/(【記載例】通所型サービス!$BB$8/7),""))</f>
        <v>16.8</v>
      </c>
      <c r="BA29" s="589"/>
      <c r="BB29" s="429"/>
      <c r="BC29" s="430"/>
      <c r="BD29" s="430"/>
      <c r="BE29" s="430"/>
      <c r="BF29" s="431"/>
    </row>
    <row r="30" spans="2:58" ht="20.25" customHeight="1" x14ac:dyDescent="0.6">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f>IF(AU28="","",VLOOKUP(AU28,'【記載例】シフト記号表（勤務時間帯）'!$C$6:$U$35,19,FALSE))</f>
        <v>7</v>
      </c>
      <c r="AV30" s="240" t="str">
        <f>IF(AV28="","",VLOOKUP(AV28,'【記載例】シフト記号表（勤務時間帯）'!$C$6:$U$35,19,FALSE))</f>
        <v/>
      </c>
      <c r="AW30" s="240" t="str">
        <f>IF(AW28="","",VLOOKUP(AW28,'【記載例】シフト記号表（勤務時間帯）'!$C$6:$U$35,19,FALSE))</f>
        <v/>
      </c>
      <c r="AX30" s="553">
        <f>IF($BB$3="４週",SUM(S30:AT30),IF($BB$3="暦月",SUM(S30:AW30),""))</f>
        <v>63</v>
      </c>
      <c r="AY30" s="554"/>
      <c r="AZ30" s="555">
        <f>IF($BB$3="４週",AX30/4,IF($BB$3="暦月",【記載例】通所型サービス!AX30/(【記載例】通所型サービス!$BB$8/7),""))</f>
        <v>14.700000000000001</v>
      </c>
      <c r="BA30" s="556"/>
      <c r="BB30" s="432"/>
      <c r="BC30" s="433"/>
      <c r="BD30" s="433"/>
      <c r="BE30" s="433"/>
      <c r="BF30" s="434"/>
    </row>
    <row r="31" spans="2:58" ht="20.25" customHeight="1" x14ac:dyDescent="0.6">
      <c r="B31" s="574">
        <f>B28+1</f>
        <v>4</v>
      </c>
      <c r="C31" s="447" t="s">
        <v>5</v>
      </c>
      <c r="D31" s="448"/>
      <c r="E31" s="449"/>
      <c r="F31" s="121"/>
      <c r="G31" s="350" t="s">
        <v>122</v>
      </c>
      <c r="H31" s="353" t="s">
        <v>14</v>
      </c>
      <c r="I31" s="354"/>
      <c r="J31" s="354"/>
      <c r="K31" s="355"/>
      <c r="L31" s="357" t="s">
        <v>208</v>
      </c>
      <c r="M31" s="358"/>
      <c r="N31" s="358"/>
      <c r="O31" s="359"/>
      <c r="P31" s="576" t="s">
        <v>49</v>
      </c>
      <c r="Q31" s="577"/>
      <c r="R31" s="578"/>
      <c r="S31" s="113" t="s">
        <v>153</v>
      </c>
      <c r="T31" s="114"/>
      <c r="U31" s="114" t="s">
        <v>153</v>
      </c>
      <c r="V31" s="114" t="s">
        <v>153</v>
      </c>
      <c r="W31" s="114"/>
      <c r="X31" s="114" t="s">
        <v>153</v>
      </c>
      <c r="Y31" s="115"/>
      <c r="Z31" s="113" t="s">
        <v>153</v>
      </c>
      <c r="AA31" s="114"/>
      <c r="AB31" s="114" t="s">
        <v>153</v>
      </c>
      <c r="AC31" s="114" t="s">
        <v>153</v>
      </c>
      <c r="AD31" s="114"/>
      <c r="AE31" s="114" t="s">
        <v>153</v>
      </c>
      <c r="AF31" s="115"/>
      <c r="AG31" s="113" t="s">
        <v>153</v>
      </c>
      <c r="AH31" s="114"/>
      <c r="AI31" s="114" t="s">
        <v>153</v>
      </c>
      <c r="AJ31" s="114" t="s">
        <v>153</v>
      </c>
      <c r="AK31" s="114"/>
      <c r="AL31" s="114" t="s">
        <v>153</v>
      </c>
      <c r="AM31" s="115"/>
      <c r="AN31" s="113" t="s">
        <v>153</v>
      </c>
      <c r="AO31" s="114"/>
      <c r="AP31" s="114" t="s">
        <v>153</v>
      </c>
      <c r="AQ31" s="114" t="s">
        <v>153</v>
      </c>
      <c r="AR31" s="114"/>
      <c r="AS31" s="114" t="s">
        <v>153</v>
      </c>
      <c r="AT31" s="115"/>
      <c r="AU31" s="113" t="s">
        <v>213</v>
      </c>
      <c r="AV31" s="114"/>
      <c r="AW31" s="114"/>
      <c r="AX31" s="593"/>
      <c r="AY31" s="594"/>
      <c r="AZ31" s="595"/>
      <c r="BA31" s="596"/>
      <c r="BB31" s="444" t="s">
        <v>132</v>
      </c>
      <c r="BC31" s="445"/>
      <c r="BD31" s="445"/>
      <c r="BE31" s="445"/>
      <c r="BF31" s="446"/>
    </row>
    <row r="32" spans="2:58" ht="20.25" customHeight="1" x14ac:dyDescent="0.6">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f>IF(AU31="","",VLOOKUP(AU31,'【記載例】シフト記号表（勤務時間帯）'!$C$6:$K$35,9,FALSE))</f>
        <v>4</v>
      </c>
      <c r="AV32" s="237" t="str">
        <f>IF(AV31="","",VLOOKUP(AV31,'【記載例】シフト記号表（勤務時間帯）'!$C$6:$K$35,9,FALSE))</f>
        <v/>
      </c>
      <c r="AW32" s="237" t="str">
        <f>IF(AW31="","",VLOOKUP(AW31,'【記載例】シフト記号表（勤務時間帯）'!$C$6:$K$35,9,FALSE))</f>
        <v/>
      </c>
      <c r="AX32" s="586">
        <f>IF($BB$3="４週",SUM(S32:AT32),IF($BB$3="暦月",SUM(S32:AW32),""))</f>
        <v>68</v>
      </c>
      <c r="AY32" s="587"/>
      <c r="AZ32" s="588">
        <f>IF($BB$3="４週",AX32/4,IF($BB$3="暦月",【記載例】通所型サービス!AX32/(【記載例】通所型サービス!$BB$8/7),""))</f>
        <v>15.866666666666667</v>
      </c>
      <c r="BA32" s="589"/>
      <c r="BB32" s="429"/>
      <c r="BC32" s="430"/>
      <c r="BD32" s="430"/>
      <c r="BE32" s="430"/>
      <c r="BF32" s="431"/>
    </row>
    <row r="33" spans="2:58" ht="20.25" customHeight="1" x14ac:dyDescent="0.6">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f>IF(AU31="","",VLOOKUP(AU31,'【記載例】シフト記号表（勤務時間帯）'!$C$6:$U$35,19,FALSE))</f>
        <v>4</v>
      </c>
      <c r="AV33" s="240" t="str">
        <f>IF(AV31="","",VLOOKUP(AV31,'【記載例】シフト記号表（勤務時間帯）'!$C$6:$U$35,19,FALSE))</f>
        <v/>
      </c>
      <c r="AW33" s="240" t="str">
        <f>IF(AW31="","",VLOOKUP(AW31,'【記載例】シフト記号表（勤務時間帯）'!$C$6:$U$35,19,FALSE))</f>
        <v/>
      </c>
      <c r="AX33" s="553">
        <f>IF($BB$3="４週",SUM(S33:AT33),IF($BB$3="暦月",SUM(S33:AW33),""))</f>
        <v>68</v>
      </c>
      <c r="AY33" s="554"/>
      <c r="AZ33" s="555">
        <f>IF($BB$3="４週",AX33/4,IF($BB$3="暦月",【記載例】通所型サービス!AX33/(【記載例】通所型サービス!$BB$8/7),""))</f>
        <v>15.866666666666667</v>
      </c>
      <c r="BA33" s="556"/>
      <c r="BB33" s="432"/>
      <c r="BC33" s="433"/>
      <c r="BD33" s="433"/>
      <c r="BE33" s="433"/>
      <c r="BF33" s="434"/>
    </row>
    <row r="34" spans="2:58" ht="20.25" customHeight="1" x14ac:dyDescent="0.6">
      <c r="B34" s="574">
        <f>B31+1</f>
        <v>5</v>
      </c>
      <c r="C34" s="447" t="s">
        <v>5</v>
      </c>
      <c r="D34" s="448"/>
      <c r="E34" s="449"/>
      <c r="F34" s="121"/>
      <c r="G34" s="350" t="s">
        <v>200</v>
      </c>
      <c r="H34" s="353" t="s">
        <v>6</v>
      </c>
      <c r="I34" s="354"/>
      <c r="J34" s="354"/>
      <c r="K34" s="355"/>
      <c r="L34" s="357" t="s">
        <v>208</v>
      </c>
      <c r="M34" s="358"/>
      <c r="N34" s="358"/>
      <c r="O34" s="359"/>
      <c r="P34" s="576" t="s">
        <v>49</v>
      </c>
      <c r="Q34" s="577"/>
      <c r="R34" s="578"/>
      <c r="S34" s="113"/>
      <c r="T34" s="114" t="s">
        <v>153</v>
      </c>
      <c r="U34" s="114"/>
      <c r="V34" s="114"/>
      <c r="W34" s="114" t="s">
        <v>153</v>
      </c>
      <c r="X34" s="114"/>
      <c r="Y34" s="115" t="s">
        <v>153</v>
      </c>
      <c r="Z34" s="113"/>
      <c r="AA34" s="114" t="s">
        <v>153</v>
      </c>
      <c r="AB34" s="114"/>
      <c r="AC34" s="114"/>
      <c r="AD34" s="114" t="s">
        <v>153</v>
      </c>
      <c r="AE34" s="114"/>
      <c r="AF34" s="115" t="s">
        <v>153</v>
      </c>
      <c r="AG34" s="113"/>
      <c r="AH34" s="114" t="s">
        <v>153</v>
      </c>
      <c r="AI34" s="114"/>
      <c r="AJ34" s="114"/>
      <c r="AK34" s="114" t="s">
        <v>153</v>
      </c>
      <c r="AL34" s="114"/>
      <c r="AM34" s="115" t="s">
        <v>153</v>
      </c>
      <c r="AN34" s="113"/>
      <c r="AO34" s="114" t="s">
        <v>153</v>
      </c>
      <c r="AP34" s="114"/>
      <c r="AQ34" s="114"/>
      <c r="AR34" s="114" t="s">
        <v>153</v>
      </c>
      <c r="AS34" s="114"/>
      <c r="AT34" s="115" t="s">
        <v>153</v>
      </c>
      <c r="AU34" s="113"/>
      <c r="AV34" s="114" t="s">
        <v>213</v>
      </c>
      <c r="AW34" s="114"/>
      <c r="AX34" s="593"/>
      <c r="AY34" s="594"/>
      <c r="AZ34" s="595"/>
      <c r="BA34" s="596"/>
      <c r="BB34" s="444" t="s">
        <v>127</v>
      </c>
      <c r="BC34" s="445"/>
      <c r="BD34" s="445"/>
      <c r="BE34" s="445"/>
      <c r="BF34" s="446"/>
    </row>
    <row r="35" spans="2:58" ht="20.25" customHeight="1" x14ac:dyDescent="0.6">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f>IF(AV34="","",VLOOKUP(AV34,'【記載例】シフト記号表（勤務時間帯）'!$C$6:$K$35,9,FALSE))</f>
        <v>4</v>
      </c>
      <c r="AW35" s="237" t="str">
        <f>IF(AW34="","",VLOOKUP(AW34,'【記載例】シフト記号表（勤務時間帯）'!$C$6:$K$35,9,FALSE))</f>
        <v/>
      </c>
      <c r="AX35" s="586">
        <f>IF($BB$3="４週",SUM(S35:AT35),IF($BB$3="暦月",SUM(S35:AW35),""))</f>
        <v>52</v>
      </c>
      <c r="AY35" s="587"/>
      <c r="AZ35" s="588">
        <f>IF($BB$3="４週",AX35/4,IF($BB$3="暦月",【記載例】通所型サービス!AX35/(【記載例】通所型サービス!$BB$8/7),""))</f>
        <v>12.133333333333333</v>
      </c>
      <c r="BA35" s="589"/>
      <c r="BB35" s="429"/>
      <c r="BC35" s="430"/>
      <c r="BD35" s="430"/>
      <c r="BE35" s="430"/>
      <c r="BF35" s="431"/>
    </row>
    <row r="36" spans="2:58" ht="20.25" customHeight="1" x14ac:dyDescent="0.6">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f>IF(AV34="","",VLOOKUP(AV34,'【記載例】シフト記号表（勤務時間帯）'!$C$6:$U$35,19,FALSE))</f>
        <v>4</v>
      </c>
      <c r="AW36" s="240" t="str">
        <f>IF(AW34="","",VLOOKUP(AW34,'【記載例】シフト記号表（勤務時間帯）'!$C$6:$U$35,19,FALSE))</f>
        <v/>
      </c>
      <c r="AX36" s="553">
        <f>IF($BB$3="４週",SUM(S36:AT36),IF($BB$3="暦月",SUM(S36:AW36),""))</f>
        <v>52</v>
      </c>
      <c r="AY36" s="554"/>
      <c r="AZ36" s="555">
        <f>IF($BB$3="４週",AX36/4,IF($BB$3="暦月",【記載例】通所型サービス!AX36/(【記載例】通所型サービス!$BB$8/7),""))</f>
        <v>12.133333333333333</v>
      </c>
      <c r="BA36" s="556"/>
      <c r="BB36" s="432"/>
      <c r="BC36" s="433"/>
      <c r="BD36" s="433"/>
      <c r="BE36" s="433"/>
      <c r="BF36" s="434"/>
    </row>
    <row r="37" spans="2:58" ht="20.25" customHeight="1" x14ac:dyDescent="0.6">
      <c r="B37" s="574">
        <f>B34+1</f>
        <v>6</v>
      </c>
      <c r="C37" s="447" t="s">
        <v>61</v>
      </c>
      <c r="D37" s="448"/>
      <c r="E37" s="449"/>
      <c r="F37" s="121"/>
      <c r="G37" s="350" t="s">
        <v>122</v>
      </c>
      <c r="H37" s="353" t="s">
        <v>106</v>
      </c>
      <c r="I37" s="354"/>
      <c r="J37" s="354"/>
      <c r="K37" s="355"/>
      <c r="L37" s="357" t="s">
        <v>208</v>
      </c>
      <c r="M37" s="358"/>
      <c r="N37" s="358"/>
      <c r="O37" s="359"/>
      <c r="P37" s="576" t="s">
        <v>49</v>
      </c>
      <c r="Q37" s="577"/>
      <c r="R37" s="578"/>
      <c r="S37" s="113"/>
      <c r="T37" s="114" t="s">
        <v>152</v>
      </c>
      <c r="U37" s="114" t="s">
        <v>152</v>
      </c>
      <c r="V37" s="114"/>
      <c r="W37" s="114"/>
      <c r="X37" s="114" t="s">
        <v>152</v>
      </c>
      <c r="Y37" s="115"/>
      <c r="Z37" s="113"/>
      <c r="AA37" s="114" t="s">
        <v>152</v>
      </c>
      <c r="AB37" s="114" t="s">
        <v>152</v>
      </c>
      <c r="AC37" s="114"/>
      <c r="AD37" s="114"/>
      <c r="AE37" s="114" t="s">
        <v>152</v>
      </c>
      <c r="AF37" s="115"/>
      <c r="AG37" s="113"/>
      <c r="AH37" s="114" t="s">
        <v>152</v>
      </c>
      <c r="AI37" s="114" t="s">
        <v>152</v>
      </c>
      <c r="AJ37" s="114"/>
      <c r="AK37" s="114"/>
      <c r="AL37" s="114" t="s">
        <v>152</v>
      </c>
      <c r="AM37" s="115"/>
      <c r="AN37" s="113"/>
      <c r="AO37" s="114" t="s">
        <v>152</v>
      </c>
      <c r="AP37" s="114" t="s">
        <v>152</v>
      </c>
      <c r="AQ37" s="114"/>
      <c r="AR37" s="114"/>
      <c r="AS37" s="114" t="s">
        <v>152</v>
      </c>
      <c r="AT37" s="115"/>
      <c r="AU37" s="113"/>
      <c r="AV37" s="114" t="s">
        <v>157</v>
      </c>
      <c r="AW37" s="114"/>
      <c r="AX37" s="593"/>
      <c r="AY37" s="594"/>
      <c r="AZ37" s="595"/>
      <c r="BA37" s="596"/>
      <c r="BB37" s="444" t="s">
        <v>130</v>
      </c>
      <c r="BC37" s="445"/>
      <c r="BD37" s="445"/>
      <c r="BE37" s="445"/>
      <c r="BF37" s="446"/>
    </row>
    <row r="38" spans="2:58" ht="20.25" customHeight="1" x14ac:dyDescent="0.6">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f>IF(AV37="","",VLOOKUP(AV37,'【記載例】シフト記号表（勤務時間帯）'!$C$6:$K$35,9,FALSE))</f>
        <v>8</v>
      </c>
      <c r="AW38" s="237" t="str">
        <f>IF(AW37="","",VLOOKUP(AW37,'【記載例】シフト記号表（勤務時間帯）'!$C$6:$K$35,9,FALSE))</f>
        <v/>
      </c>
      <c r="AX38" s="586">
        <f>IF($BB$3="４週",SUM(S38:AT38),IF($BB$3="暦月",SUM(S38:AW38),""))</f>
        <v>104</v>
      </c>
      <c r="AY38" s="587"/>
      <c r="AZ38" s="588">
        <f>IF($BB$3="４週",AX38/4,IF($BB$3="暦月",【記載例】通所型サービス!AX38/(【記載例】通所型サービス!$BB$8/7),""))</f>
        <v>24.266666666666666</v>
      </c>
      <c r="BA38" s="589"/>
      <c r="BB38" s="429"/>
      <c r="BC38" s="430"/>
      <c r="BD38" s="430"/>
      <c r="BE38" s="430"/>
      <c r="BF38" s="431"/>
    </row>
    <row r="39" spans="2:58" ht="20.25" customHeight="1" x14ac:dyDescent="0.6">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f>IF(AV37="","",VLOOKUP(AV37,'【記載例】シフト記号表（勤務時間帯）'!$C$6:$U$35,19,FALSE))</f>
        <v>7</v>
      </c>
      <c r="AW39" s="240" t="str">
        <f>IF(AW37="","",VLOOKUP(AW37,'【記載例】シフト記号表（勤務時間帯）'!$C$6:$U$35,19,FALSE))</f>
        <v/>
      </c>
      <c r="AX39" s="553">
        <f>IF($BB$3="４週",SUM(S39:AT39),IF($BB$3="暦月",SUM(S39:AW39),""))</f>
        <v>91</v>
      </c>
      <c r="AY39" s="554"/>
      <c r="AZ39" s="555">
        <f>IF($BB$3="４週",AX39/4,IF($BB$3="暦月",【記載例】通所型サービス!AX39/(【記載例】通所型サービス!$BB$8/7),""))</f>
        <v>21.233333333333334</v>
      </c>
      <c r="BA39" s="556"/>
      <c r="BB39" s="432"/>
      <c r="BC39" s="433"/>
      <c r="BD39" s="433"/>
      <c r="BE39" s="433"/>
      <c r="BF39" s="434"/>
    </row>
    <row r="40" spans="2:58" ht="20.25" customHeight="1" x14ac:dyDescent="0.6">
      <c r="B40" s="574">
        <f>B37+1</f>
        <v>7</v>
      </c>
      <c r="C40" s="447" t="s">
        <v>61</v>
      </c>
      <c r="D40" s="448"/>
      <c r="E40" s="449"/>
      <c r="F40" s="121"/>
      <c r="G40" s="350" t="s">
        <v>122</v>
      </c>
      <c r="H40" s="353" t="s">
        <v>106</v>
      </c>
      <c r="I40" s="354"/>
      <c r="J40" s="354"/>
      <c r="K40" s="355"/>
      <c r="L40" s="357" t="s">
        <v>208</v>
      </c>
      <c r="M40" s="358"/>
      <c r="N40" s="358"/>
      <c r="O40" s="359"/>
      <c r="P40" s="576" t="s">
        <v>49</v>
      </c>
      <c r="Q40" s="577"/>
      <c r="R40" s="578"/>
      <c r="S40" s="113"/>
      <c r="T40" s="114"/>
      <c r="U40" s="114"/>
      <c r="V40" s="114"/>
      <c r="W40" s="114"/>
      <c r="X40" s="114"/>
      <c r="Y40" s="115" t="s">
        <v>152</v>
      </c>
      <c r="Z40" s="113"/>
      <c r="AA40" s="114"/>
      <c r="AB40" s="114"/>
      <c r="AC40" s="114"/>
      <c r="AD40" s="114"/>
      <c r="AE40" s="114"/>
      <c r="AF40" s="115" t="s">
        <v>152</v>
      </c>
      <c r="AG40" s="113"/>
      <c r="AH40" s="114"/>
      <c r="AI40" s="114"/>
      <c r="AJ40" s="114"/>
      <c r="AK40" s="114"/>
      <c r="AL40" s="114"/>
      <c r="AM40" s="115" t="s">
        <v>152</v>
      </c>
      <c r="AN40" s="113"/>
      <c r="AO40" s="114"/>
      <c r="AP40" s="114"/>
      <c r="AQ40" s="114"/>
      <c r="AR40" s="114"/>
      <c r="AS40" s="114"/>
      <c r="AT40" s="115" t="s">
        <v>152</v>
      </c>
      <c r="AU40" s="113"/>
      <c r="AV40" s="114"/>
      <c r="AW40" s="114"/>
      <c r="AX40" s="593"/>
      <c r="AY40" s="594"/>
      <c r="AZ40" s="595"/>
      <c r="BA40" s="596"/>
      <c r="BB40" s="444" t="s">
        <v>131</v>
      </c>
      <c r="BC40" s="445"/>
      <c r="BD40" s="445"/>
      <c r="BE40" s="445"/>
      <c r="BF40" s="446"/>
    </row>
    <row r="41" spans="2:58" ht="20.25" customHeight="1" x14ac:dyDescent="0.6">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7.4666666666666668</v>
      </c>
      <c r="BA41" s="589"/>
      <c r="BB41" s="429"/>
      <c r="BC41" s="430"/>
      <c r="BD41" s="430"/>
      <c r="BE41" s="430"/>
      <c r="BF41" s="431"/>
    </row>
    <row r="42" spans="2:58" ht="20.25" customHeight="1" x14ac:dyDescent="0.6">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6.5333333333333332</v>
      </c>
      <c r="BA42" s="556"/>
      <c r="BB42" s="432"/>
      <c r="BC42" s="433"/>
      <c r="BD42" s="433"/>
      <c r="BE42" s="433"/>
      <c r="BF42" s="434"/>
    </row>
    <row r="43" spans="2:58" ht="20.25" customHeight="1" x14ac:dyDescent="0.6">
      <c r="B43" s="574">
        <f>B40+1</f>
        <v>8</v>
      </c>
      <c r="C43" s="447" t="s">
        <v>61</v>
      </c>
      <c r="D43" s="448"/>
      <c r="E43" s="449"/>
      <c r="F43" s="121"/>
      <c r="G43" s="350" t="s">
        <v>123</v>
      </c>
      <c r="H43" s="353" t="s">
        <v>32</v>
      </c>
      <c r="I43" s="354"/>
      <c r="J43" s="354"/>
      <c r="K43" s="355"/>
      <c r="L43" s="357" t="s">
        <v>208</v>
      </c>
      <c r="M43" s="358"/>
      <c r="N43" s="358"/>
      <c r="O43" s="359"/>
      <c r="P43" s="576" t="s">
        <v>49</v>
      </c>
      <c r="Q43" s="577"/>
      <c r="R43" s="578"/>
      <c r="S43" s="113" t="s">
        <v>152</v>
      </c>
      <c r="T43" s="114"/>
      <c r="U43" s="114" t="s">
        <v>152</v>
      </c>
      <c r="V43" s="114" t="s">
        <v>152</v>
      </c>
      <c r="W43" s="114" t="s">
        <v>152</v>
      </c>
      <c r="X43" s="114"/>
      <c r="Y43" s="115" t="s">
        <v>152</v>
      </c>
      <c r="Z43" s="113" t="s">
        <v>152</v>
      </c>
      <c r="AA43" s="114"/>
      <c r="AB43" s="114" t="s">
        <v>152</v>
      </c>
      <c r="AC43" s="114" t="s">
        <v>152</v>
      </c>
      <c r="AD43" s="114" t="s">
        <v>152</v>
      </c>
      <c r="AE43" s="114"/>
      <c r="AF43" s="115" t="s">
        <v>152</v>
      </c>
      <c r="AG43" s="113" t="s">
        <v>152</v>
      </c>
      <c r="AH43" s="114"/>
      <c r="AI43" s="114" t="s">
        <v>152</v>
      </c>
      <c r="AJ43" s="114" t="s">
        <v>152</v>
      </c>
      <c r="AK43" s="114" t="s">
        <v>152</v>
      </c>
      <c r="AL43" s="114"/>
      <c r="AM43" s="115" t="s">
        <v>152</v>
      </c>
      <c r="AN43" s="113" t="s">
        <v>152</v>
      </c>
      <c r="AO43" s="114"/>
      <c r="AP43" s="114" t="s">
        <v>152</v>
      </c>
      <c r="AQ43" s="114" t="s">
        <v>152</v>
      </c>
      <c r="AR43" s="114" t="s">
        <v>152</v>
      </c>
      <c r="AS43" s="114"/>
      <c r="AT43" s="115" t="s">
        <v>152</v>
      </c>
      <c r="AU43" s="113" t="s">
        <v>157</v>
      </c>
      <c r="AV43" s="114"/>
      <c r="AW43" s="114"/>
      <c r="AX43" s="593"/>
      <c r="AY43" s="594"/>
      <c r="AZ43" s="595"/>
      <c r="BA43" s="596"/>
      <c r="BB43" s="444"/>
      <c r="BC43" s="445"/>
      <c r="BD43" s="445"/>
      <c r="BE43" s="445"/>
      <c r="BF43" s="446"/>
    </row>
    <row r="44" spans="2:58" ht="20.25" customHeight="1" x14ac:dyDescent="0.6">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f>IF(AU43="","",VLOOKUP(AU43,'【記載例】シフト記号表（勤務時間帯）'!$C$6:$K$35,9,FALSE))</f>
        <v>8</v>
      </c>
      <c r="AV44" s="237" t="str">
        <f>IF(AV43="","",VLOOKUP(AV43,'【記載例】シフト記号表（勤務時間帯）'!$C$6:$K$35,9,FALSE))</f>
        <v/>
      </c>
      <c r="AW44" s="237" t="str">
        <f>IF(AW43="","",VLOOKUP(AW43,'【記載例】シフト記号表（勤務時間帯）'!$C$6:$K$35,9,FALSE))</f>
        <v/>
      </c>
      <c r="AX44" s="586">
        <f>IF($BB$3="４週",SUM(S44:AT44),IF($BB$3="暦月",SUM(S44:AW44),""))</f>
        <v>168</v>
      </c>
      <c r="AY44" s="587"/>
      <c r="AZ44" s="588">
        <f>IF($BB$3="４週",AX44/4,IF($BB$3="暦月",【記載例】通所型サービス!AX44/(【記載例】通所型サービス!$BB$8/7),""))</f>
        <v>39.200000000000003</v>
      </c>
      <c r="BA44" s="589"/>
      <c r="BB44" s="429"/>
      <c r="BC44" s="430"/>
      <c r="BD44" s="430"/>
      <c r="BE44" s="430"/>
      <c r="BF44" s="431"/>
    </row>
    <row r="45" spans="2:58" ht="20.25" customHeight="1" x14ac:dyDescent="0.6">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f>IF(AU43="","",VLOOKUP(AU43,'【記載例】シフト記号表（勤務時間帯）'!$C$6:$U$35,19,FALSE))</f>
        <v>7</v>
      </c>
      <c r="AV45" s="240" t="str">
        <f>IF(AV43="","",VLOOKUP(AV43,'【記載例】シフト記号表（勤務時間帯）'!$C$6:$U$35,19,FALSE))</f>
        <v/>
      </c>
      <c r="AW45" s="240" t="str">
        <f>IF(AW43="","",VLOOKUP(AW43,'【記載例】シフト記号表（勤務時間帯）'!$C$6:$U$35,19,FALSE))</f>
        <v/>
      </c>
      <c r="AX45" s="553">
        <f>IF($BB$3="４週",SUM(S45:AT45),IF($BB$3="暦月",SUM(S45:AW45),""))</f>
        <v>147</v>
      </c>
      <c r="AY45" s="554"/>
      <c r="AZ45" s="555">
        <f>IF($BB$3="４週",AX45/4,IF($BB$3="暦月",【記載例】通所型サービス!AX45/(【記載例】通所型サービス!$BB$8/7),""))</f>
        <v>34.300000000000004</v>
      </c>
      <c r="BA45" s="556"/>
      <c r="BB45" s="432"/>
      <c r="BC45" s="433"/>
      <c r="BD45" s="433"/>
      <c r="BE45" s="433"/>
      <c r="BF45" s="434"/>
    </row>
    <row r="46" spans="2:58" ht="20.25" customHeight="1" x14ac:dyDescent="0.6">
      <c r="B46" s="574">
        <f>B43+1</f>
        <v>9</v>
      </c>
      <c r="C46" s="447" t="s">
        <v>61</v>
      </c>
      <c r="D46" s="448"/>
      <c r="E46" s="449"/>
      <c r="F46" s="121"/>
      <c r="G46" s="350" t="s">
        <v>123</v>
      </c>
      <c r="H46" s="353" t="s">
        <v>106</v>
      </c>
      <c r="I46" s="354"/>
      <c r="J46" s="354"/>
      <c r="K46" s="355"/>
      <c r="L46" s="357" t="s">
        <v>208</v>
      </c>
      <c r="M46" s="358"/>
      <c r="N46" s="358"/>
      <c r="O46" s="359"/>
      <c r="P46" s="576" t="s">
        <v>49</v>
      </c>
      <c r="Q46" s="577"/>
      <c r="R46" s="578"/>
      <c r="S46" s="113" t="s">
        <v>152</v>
      </c>
      <c r="T46" s="114" t="s">
        <v>152</v>
      </c>
      <c r="U46" s="114"/>
      <c r="V46" s="114" t="s">
        <v>152</v>
      </c>
      <c r="W46" s="114" t="s">
        <v>152</v>
      </c>
      <c r="X46" s="114" t="s">
        <v>152</v>
      </c>
      <c r="Y46" s="115"/>
      <c r="Z46" s="113" t="s">
        <v>152</v>
      </c>
      <c r="AA46" s="114" t="s">
        <v>152</v>
      </c>
      <c r="AB46" s="114"/>
      <c r="AC46" s="114" t="s">
        <v>152</v>
      </c>
      <c r="AD46" s="114" t="s">
        <v>152</v>
      </c>
      <c r="AE46" s="114" t="s">
        <v>152</v>
      </c>
      <c r="AF46" s="115"/>
      <c r="AG46" s="113" t="s">
        <v>152</v>
      </c>
      <c r="AH46" s="114" t="s">
        <v>152</v>
      </c>
      <c r="AI46" s="114"/>
      <c r="AJ46" s="114" t="s">
        <v>152</v>
      </c>
      <c r="AK46" s="114" t="s">
        <v>152</v>
      </c>
      <c r="AL46" s="114" t="s">
        <v>152</v>
      </c>
      <c r="AM46" s="115"/>
      <c r="AN46" s="113" t="s">
        <v>152</v>
      </c>
      <c r="AO46" s="114" t="s">
        <v>152</v>
      </c>
      <c r="AP46" s="114"/>
      <c r="AQ46" s="114" t="s">
        <v>152</v>
      </c>
      <c r="AR46" s="114" t="s">
        <v>152</v>
      </c>
      <c r="AS46" s="114" t="s">
        <v>152</v>
      </c>
      <c r="AT46" s="115"/>
      <c r="AU46" s="113" t="s">
        <v>157</v>
      </c>
      <c r="AV46" s="114" t="s">
        <v>157</v>
      </c>
      <c r="AW46" s="114"/>
      <c r="AX46" s="593"/>
      <c r="AY46" s="594"/>
      <c r="AZ46" s="595"/>
      <c r="BA46" s="596"/>
      <c r="BB46" s="444"/>
      <c r="BC46" s="445"/>
      <c r="BD46" s="445"/>
      <c r="BE46" s="445"/>
      <c r="BF46" s="446"/>
    </row>
    <row r="47" spans="2:58" ht="20.25" customHeight="1" x14ac:dyDescent="0.6">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f>IF(AU46="","",VLOOKUP(AU46,'【記載例】シフト記号表（勤務時間帯）'!$C$6:$K$35,9,FALSE))</f>
        <v>8</v>
      </c>
      <c r="AV47" s="237">
        <f>IF(AV46="","",VLOOKUP(AV46,'【記載例】シフト記号表（勤務時間帯）'!$C$6:$K$35,9,FALSE))</f>
        <v>8</v>
      </c>
      <c r="AW47" s="237" t="str">
        <f>IF(AW46="","",VLOOKUP(AW46,'【記載例】シフト記号表（勤務時間帯）'!$C$6:$K$35,9,FALSE))</f>
        <v/>
      </c>
      <c r="AX47" s="586">
        <f>IF($BB$3="４週",SUM(S47:AT47),IF($BB$3="暦月",SUM(S47:AW47),""))</f>
        <v>176</v>
      </c>
      <c r="AY47" s="587"/>
      <c r="AZ47" s="588">
        <f>IF($BB$3="４週",AX47/4,IF($BB$3="暦月",【記載例】通所型サービス!AX47/(【記載例】通所型サービス!$BB$8/7),""))</f>
        <v>41.06666666666667</v>
      </c>
      <c r="BA47" s="589"/>
      <c r="BB47" s="429"/>
      <c r="BC47" s="430"/>
      <c r="BD47" s="430"/>
      <c r="BE47" s="430"/>
      <c r="BF47" s="431"/>
    </row>
    <row r="48" spans="2:58" ht="20.25" customHeight="1" x14ac:dyDescent="0.6">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f>IF(AU46="","",VLOOKUP(AU46,'【記載例】シフト記号表（勤務時間帯）'!$C$6:$U$35,19,FALSE))</f>
        <v>7</v>
      </c>
      <c r="AV48" s="240">
        <f>IF(AV46="","",VLOOKUP(AV46,'【記載例】シフト記号表（勤務時間帯）'!$C$6:$U$35,19,FALSE))</f>
        <v>7</v>
      </c>
      <c r="AW48" s="240" t="str">
        <f>IF(AW46="","",VLOOKUP(AW46,'【記載例】シフト記号表（勤務時間帯）'!$C$6:$U$35,19,FALSE))</f>
        <v/>
      </c>
      <c r="AX48" s="553">
        <f>IF($BB$3="４週",SUM(S48:AT48),IF($BB$3="暦月",SUM(S48:AW48),""))</f>
        <v>154</v>
      </c>
      <c r="AY48" s="554"/>
      <c r="AZ48" s="555">
        <f>IF($BB$3="４週",AX48/4,IF($BB$3="暦月",【記載例】通所型サービス!AX48/(【記載例】通所型サービス!$BB$8/7),""))</f>
        <v>35.933333333333337</v>
      </c>
      <c r="BA48" s="556"/>
      <c r="BB48" s="432"/>
      <c r="BC48" s="433"/>
      <c r="BD48" s="433"/>
      <c r="BE48" s="433"/>
      <c r="BF48" s="434"/>
    </row>
    <row r="49" spans="2:58" ht="20.25" customHeight="1" x14ac:dyDescent="0.6">
      <c r="B49" s="574">
        <f>B46+1</f>
        <v>10</v>
      </c>
      <c r="C49" s="447" t="s">
        <v>62</v>
      </c>
      <c r="D49" s="448"/>
      <c r="E49" s="449"/>
      <c r="F49" s="121"/>
      <c r="G49" s="350" t="s">
        <v>122</v>
      </c>
      <c r="H49" s="353" t="s">
        <v>14</v>
      </c>
      <c r="I49" s="354"/>
      <c r="J49" s="354"/>
      <c r="K49" s="355"/>
      <c r="L49" s="357" t="s">
        <v>208</v>
      </c>
      <c r="M49" s="358"/>
      <c r="N49" s="358"/>
      <c r="O49" s="359"/>
      <c r="P49" s="576" t="s">
        <v>49</v>
      </c>
      <c r="Q49" s="577"/>
      <c r="R49" s="578"/>
      <c r="S49" s="113" t="s">
        <v>155</v>
      </c>
      <c r="T49" s="114"/>
      <c r="U49" s="114" t="s">
        <v>155</v>
      </c>
      <c r="V49" s="114" t="s">
        <v>155</v>
      </c>
      <c r="W49" s="114"/>
      <c r="X49" s="114" t="s">
        <v>155</v>
      </c>
      <c r="Y49" s="115"/>
      <c r="Z49" s="113" t="s">
        <v>155</v>
      </c>
      <c r="AA49" s="114"/>
      <c r="AB49" s="114" t="s">
        <v>155</v>
      </c>
      <c r="AC49" s="114" t="s">
        <v>155</v>
      </c>
      <c r="AD49" s="114"/>
      <c r="AE49" s="114" t="s">
        <v>155</v>
      </c>
      <c r="AF49" s="115"/>
      <c r="AG49" s="113" t="s">
        <v>155</v>
      </c>
      <c r="AH49" s="114"/>
      <c r="AI49" s="114" t="s">
        <v>155</v>
      </c>
      <c r="AJ49" s="114" t="s">
        <v>155</v>
      </c>
      <c r="AK49" s="114"/>
      <c r="AL49" s="114" t="s">
        <v>155</v>
      </c>
      <c r="AM49" s="115"/>
      <c r="AN49" s="113" t="s">
        <v>155</v>
      </c>
      <c r="AO49" s="114"/>
      <c r="AP49" s="114" t="s">
        <v>155</v>
      </c>
      <c r="AQ49" s="114" t="s">
        <v>155</v>
      </c>
      <c r="AR49" s="114"/>
      <c r="AS49" s="114" t="s">
        <v>155</v>
      </c>
      <c r="AT49" s="115"/>
      <c r="AU49" s="113" t="s">
        <v>214</v>
      </c>
      <c r="AV49" s="114"/>
      <c r="AW49" s="114"/>
      <c r="AX49" s="593"/>
      <c r="AY49" s="594"/>
      <c r="AZ49" s="595"/>
      <c r="BA49" s="596"/>
      <c r="BB49" s="444" t="s">
        <v>133</v>
      </c>
      <c r="BC49" s="445"/>
      <c r="BD49" s="445"/>
      <c r="BE49" s="445"/>
      <c r="BF49" s="446"/>
    </row>
    <row r="50" spans="2:58" ht="20.25" customHeight="1" x14ac:dyDescent="0.6">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f>IF(AU49="","",VLOOKUP(AU49,'【記載例】シフト記号表（勤務時間帯）'!$C$6:$K$35,9,FALSE))</f>
        <v>4</v>
      </c>
      <c r="AV50" s="237" t="str">
        <f>IF(AV49="","",VLOOKUP(AV49,'【記載例】シフト記号表（勤務時間帯）'!$C$6:$K$35,9,FALSE))</f>
        <v/>
      </c>
      <c r="AW50" s="237" t="str">
        <f>IF(AW49="","",VLOOKUP(AW49,'【記載例】シフト記号表（勤務時間帯）'!$C$6:$K$35,9,FALSE))</f>
        <v/>
      </c>
      <c r="AX50" s="586">
        <f>IF($BB$3="４週",SUM(S50:AT50),IF($BB$3="暦月",SUM(S50:AW50),""))</f>
        <v>68</v>
      </c>
      <c r="AY50" s="587"/>
      <c r="AZ50" s="588">
        <f>IF($BB$3="４週",AX50/4,IF($BB$3="暦月",【記載例】通所型サービス!AX50/(【記載例】通所型サービス!$BB$8/7),""))</f>
        <v>15.866666666666667</v>
      </c>
      <c r="BA50" s="589"/>
      <c r="BB50" s="429"/>
      <c r="BC50" s="430"/>
      <c r="BD50" s="430"/>
      <c r="BE50" s="430"/>
      <c r="BF50" s="431"/>
    </row>
    <row r="51" spans="2:58" ht="20.25" customHeight="1" x14ac:dyDescent="0.6">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f>IF(AU49="","",VLOOKUP(AU49,'【記載例】シフト記号表（勤務時間帯）'!$C$6:$U$35,19,FALSE))</f>
        <v>3</v>
      </c>
      <c r="AV51" s="240" t="str">
        <f>IF(AV49="","",VLOOKUP(AV49,'【記載例】シフト記号表（勤務時間帯）'!$C$6:$U$35,19,FALSE))</f>
        <v/>
      </c>
      <c r="AW51" s="240" t="str">
        <f>IF(AW49="","",VLOOKUP(AW49,'【記載例】シフト記号表（勤務時間帯）'!$C$6:$U$35,19,FALSE))</f>
        <v/>
      </c>
      <c r="AX51" s="553">
        <f>IF($BB$3="４週",SUM(S51:AT51),IF($BB$3="暦月",SUM(S51:AW51),""))</f>
        <v>51</v>
      </c>
      <c r="AY51" s="554"/>
      <c r="AZ51" s="555">
        <f>IF($BB$3="４週",AX51/4,IF($BB$3="暦月",【記載例】通所型サービス!AX51/(【記載例】通所型サービス!$BB$8/7),""))</f>
        <v>11.9</v>
      </c>
      <c r="BA51" s="556"/>
      <c r="BB51" s="432"/>
      <c r="BC51" s="433"/>
      <c r="BD51" s="433"/>
      <c r="BE51" s="433"/>
      <c r="BF51" s="434"/>
    </row>
    <row r="52" spans="2:58" ht="20.25" customHeight="1" x14ac:dyDescent="0.6">
      <c r="B52" s="574">
        <f>B49+1</f>
        <v>11</v>
      </c>
      <c r="C52" s="447" t="s">
        <v>62</v>
      </c>
      <c r="D52" s="448"/>
      <c r="E52" s="449"/>
      <c r="F52" s="121"/>
      <c r="G52" s="350" t="s">
        <v>200</v>
      </c>
      <c r="H52" s="353" t="s">
        <v>14</v>
      </c>
      <c r="I52" s="354"/>
      <c r="J52" s="354"/>
      <c r="K52" s="355"/>
      <c r="L52" s="357" t="s">
        <v>208</v>
      </c>
      <c r="M52" s="358"/>
      <c r="N52" s="358"/>
      <c r="O52" s="359"/>
      <c r="P52" s="576" t="s">
        <v>49</v>
      </c>
      <c r="Q52" s="577"/>
      <c r="R52" s="578"/>
      <c r="S52" s="113"/>
      <c r="T52" s="114" t="s">
        <v>155</v>
      </c>
      <c r="U52" s="114"/>
      <c r="V52" s="114"/>
      <c r="W52" s="114" t="s">
        <v>155</v>
      </c>
      <c r="X52" s="114"/>
      <c r="Y52" s="115" t="s">
        <v>155</v>
      </c>
      <c r="Z52" s="113"/>
      <c r="AA52" s="114" t="s">
        <v>155</v>
      </c>
      <c r="AB52" s="114"/>
      <c r="AC52" s="114"/>
      <c r="AD52" s="114" t="s">
        <v>155</v>
      </c>
      <c r="AE52" s="114"/>
      <c r="AF52" s="115" t="s">
        <v>155</v>
      </c>
      <c r="AG52" s="113"/>
      <c r="AH52" s="114" t="s">
        <v>155</v>
      </c>
      <c r="AI52" s="114"/>
      <c r="AJ52" s="114"/>
      <c r="AK52" s="114" t="s">
        <v>155</v>
      </c>
      <c r="AL52" s="114"/>
      <c r="AM52" s="115" t="s">
        <v>155</v>
      </c>
      <c r="AN52" s="113"/>
      <c r="AO52" s="114" t="s">
        <v>155</v>
      </c>
      <c r="AP52" s="114"/>
      <c r="AQ52" s="114"/>
      <c r="AR52" s="114" t="s">
        <v>155</v>
      </c>
      <c r="AS52" s="114"/>
      <c r="AT52" s="115" t="s">
        <v>155</v>
      </c>
      <c r="AU52" s="113"/>
      <c r="AV52" s="114" t="s">
        <v>214</v>
      </c>
      <c r="AW52" s="114"/>
      <c r="AX52" s="593"/>
      <c r="AY52" s="594"/>
      <c r="AZ52" s="595"/>
      <c r="BA52" s="596"/>
      <c r="BB52" s="444" t="s">
        <v>128</v>
      </c>
      <c r="BC52" s="445"/>
      <c r="BD52" s="445"/>
      <c r="BE52" s="445"/>
      <c r="BF52" s="446"/>
    </row>
    <row r="53" spans="2:58" ht="20.25" customHeight="1" x14ac:dyDescent="0.6">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f>IF(AV52="","",VLOOKUP(AV52,'【記載例】シフト記号表（勤務時間帯）'!$C$6:$K$35,9,FALSE))</f>
        <v>4</v>
      </c>
      <c r="AW53" s="237" t="str">
        <f>IF(AW52="","",VLOOKUP(AW52,'【記載例】シフト記号表（勤務時間帯）'!$C$6:$K$35,9,FALSE))</f>
        <v/>
      </c>
      <c r="AX53" s="586">
        <f>IF($BB$3="４週",SUM(S53:AT53),IF($BB$3="暦月",SUM(S53:AW53),""))</f>
        <v>52</v>
      </c>
      <c r="AY53" s="587"/>
      <c r="AZ53" s="588">
        <f>IF($BB$3="４週",AX53/4,IF($BB$3="暦月",【記載例】通所型サービス!AX53/(【記載例】通所型サービス!$BB$8/7),""))</f>
        <v>12.133333333333333</v>
      </c>
      <c r="BA53" s="589"/>
      <c r="BB53" s="429"/>
      <c r="BC53" s="430"/>
      <c r="BD53" s="430"/>
      <c r="BE53" s="430"/>
      <c r="BF53" s="431"/>
    </row>
    <row r="54" spans="2:58" ht="20.25" customHeight="1" x14ac:dyDescent="0.6">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f>IF(AV52="","",VLOOKUP(AV52,'【記載例】シフト記号表（勤務時間帯）'!$C$6:$U$35,19,FALSE))</f>
        <v>3</v>
      </c>
      <c r="AW54" s="240" t="str">
        <f>IF(AW52="","",VLOOKUP(AW52,'【記載例】シフト記号表（勤務時間帯）'!$C$6:$U$35,19,FALSE))</f>
        <v/>
      </c>
      <c r="AX54" s="553">
        <f>IF($BB$3="４週",SUM(S54:AT54),IF($BB$3="暦月",SUM(S54:AW54),""))</f>
        <v>39</v>
      </c>
      <c r="AY54" s="554"/>
      <c r="AZ54" s="555">
        <f>IF($BB$3="４週",AX54/4,IF($BB$3="暦月",【記載例】通所型サービス!AX54/(【記載例】通所型サービス!$BB$8/7),""))</f>
        <v>9.1</v>
      </c>
      <c r="BA54" s="556"/>
      <c r="BB54" s="432"/>
      <c r="BC54" s="433"/>
      <c r="BD54" s="433"/>
      <c r="BE54" s="433"/>
      <c r="BF54" s="434"/>
    </row>
    <row r="55" spans="2:58" ht="20.25" customHeight="1" x14ac:dyDescent="0.6">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6">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6">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6">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6">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6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6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6">
      <c r="B62" s="195"/>
      <c r="C62" s="196"/>
      <c r="D62" s="196"/>
      <c r="E62" s="196"/>
      <c r="F62" s="196"/>
      <c r="G62" s="579" t="s">
        <v>178</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f t="shared" si="1"/>
        <v>7</v>
      </c>
      <c r="AV62" s="243">
        <f t="shared" si="1"/>
        <v>7</v>
      </c>
      <c r="AW62" s="244" t="str">
        <f t="shared" si="1"/>
        <v/>
      </c>
      <c r="AX62" s="557">
        <f>IF(SUMIF($F$22:$F$60, "生活相談員", AX22:AY60)=0,"",SUMIF($F$22:$F$60,"生活相談員",AX22:AY60))</f>
        <v>210</v>
      </c>
      <c r="AY62" s="558"/>
      <c r="AZ62" s="559">
        <f>IF(AX62="","",IF($BB$3="４週",AX62/4,IF($BB$3="暦月",AX62/(【記載例】通所型サービス!$BB$8/7),"")))</f>
        <v>49</v>
      </c>
      <c r="BA62" s="560"/>
      <c r="BB62" s="534"/>
      <c r="BC62" s="535"/>
      <c r="BD62" s="535"/>
      <c r="BE62" s="535"/>
      <c r="BF62" s="536"/>
    </row>
    <row r="63" spans="2:58" ht="20.25" customHeight="1" x14ac:dyDescent="0.6">
      <c r="B63" s="197"/>
      <c r="C63" s="198"/>
      <c r="D63" s="198"/>
      <c r="E63" s="198"/>
      <c r="F63" s="198"/>
      <c r="G63" s="581" t="s">
        <v>179</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f t="shared" si="2"/>
        <v>14</v>
      </c>
      <c r="AV63" s="246">
        <f t="shared" si="2"/>
        <v>14</v>
      </c>
      <c r="AW63" s="247" t="str">
        <f t="shared" si="2"/>
        <v/>
      </c>
      <c r="AX63" s="561">
        <f>IF(SUMIF($F$22:$F$60, "介護職員", AX22:AX60)=0,"",SUMIF($F$22:$F$60, "介護職員", AX22:AX60))</f>
        <v>420</v>
      </c>
      <c r="AY63" s="562"/>
      <c r="AZ63" s="563">
        <f>IF(AX63="","",IF($BB$3="４週",AX63/4,IF($BB$3="暦月",AX63/(【記載例】通所型サービス!$BB$8/7),"")))</f>
        <v>98</v>
      </c>
      <c r="BA63" s="564"/>
      <c r="BB63" s="537"/>
      <c r="BC63" s="538"/>
      <c r="BD63" s="538"/>
      <c r="BE63" s="538"/>
      <c r="BF63" s="539"/>
    </row>
    <row r="64" spans="2:58" ht="20.25" customHeight="1" x14ac:dyDescent="0.6">
      <c r="B64" s="197"/>
      <c r="C64" s="198"/>
      <c r="D64" s="198"/>
      <c r="E64" s="198"/>
      <c r="F64" s="198"/>
      <c r="G64" s="581" t="s">
        <v>181</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v>20</v>
      </c>
      <c r="AV64" s="249">
        <v>20</v>
      </c>
      <c r="AW64" s="250"/>
      <c r="AX64" s="565"/>
      <c r="AY64" s="566"/>
      <c r="AZ64" s="566"/>
      <c r="BA64" s="567"/>
      <c r="BB64" s="537"/>
      <c r="BC64" s="538"/>
      <c r="BD64" s="538"/>
      <c r="BE64" s="538"/>
      <c r="BF64" s="539"/>
    </row>
    <row r="65" spans="1:73" ht="20.25" customHeight="1" x14ac:dyDescent="0.6">
      <c r="B65" s="197"/>
      <c r="C65" s="198"/>
      <c r="D65" s="198"/>
      <c r="E65" s="198"/>
      <c r="F65" s="198"/>
      <c r="G65" s="581" t="s">
        <v>182</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v>7</v>
      </c>
      <c r="AV65" s="249">
        <v>7</v>
      </c>
      <c r="AW65" s="250"/>
      <c r="AX65" s="568"/>
      <c r="AY65" s="569"/>
      <c r="AZ65" s="569"/>
      <c r="BA65" s="570"/>
      <c r="BB65" s="537"/>
      <c r="BC65" s="538"/>
      <c r="BD65" s="538"/>
      <c r="BE65" s="538"/>
      <c r="BF65" s="539"/>
    </row>
    <row r="66" spans="1:73" ht="20.25" customHeight="1" thickBot="1" x14ac:dyDescent="0.65">
      <c r="B66" s="199"/>
      <c r="C66" s="200"/>
      <c r="D66" s="200"/>
      <c r="E66" s="200"/>
      <c r="F66" s="200"/>
      <c r="G66" s="656" t="s">
        <v>183</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f t="shared" si="3"/>
        <v>14</v>
      </c>
      <c r="AV66" s="246">
        <f t="shared" si="3"/>
        <v>14</v>
      </c>
      <c r="AW66" s="247" t="str">
        <f t="shared" si="3"/>
        <v/>
      </c>
      <c r="AX66" s="568"/>
      <c r="AY66" s="569"/>
      <c r="AZ66" s="569"/>
      <c r="BA66" s="570"/>
      <c r="BB66" s="537"/>
      <c r="BC66" s="538"/>
      <c r="BD66" s="538"/>
      <c r="BE66" s="538"/>
      <c r="BF66" s="539"/>
    </row>
    <row r="67" spans="1:73" ht="18.7" customHeight="1" x14ac:dyDescent="0.6">
      <c r="B67" s="543" t="s">
        <v>184</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f t="shared" si="4"/>
        <v>1</v>
      </c>
      <c r="AV67" s="255">
        <f t="shared" si="4"/>
        <v>1</v>
      </c>
      <c r="AW67" s="256" t="str">
        <f t="shared" si="4"/>
        <v/>
      </c>
      <c r="AX67" s="568"/>
      <c r="AY67" s="569"/>
      <c r="AZ67" s="569"/>
      <c r="BA67" s="570"/>
      <c r="BB67" s="537"/>
      <c r="BC67" s="538"/>
      <c r="BD67" s="538"/>
      <c r="BE67" s="538"/>
      <c r="BF67" s="539"/>
    </row>
    <row r="68" spans="1:73" ht="18.7" customHeight="1" x14ac:dyDescent="0.6">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f t="shared" si="4"/>
        <v>1</v>
      </c>
      <c r="AV68" s="246">
        <f t="shared" si="4"/>
        <v>1</v>
      </c>
      <c r="AW68" s="247" t="str">
        <f t="shared" si="4"/>
        <v/>
      </c>
      <c r="AX68" s="568"/>
      <c r="AY68" s="569"/>
      <c r="AZ68" s="569"/>
      <c r="BA68" s="570"/>
      <c r="BB68" s="537"/>
      <c r="BC68" s="538"/>
      <c r="BD68" s="538"/>
      <c r="BE68" s="538"/>
      <c r="BF68" s="539"/>
    </row>
    <row r="69" spans="1:73" ht="18.7" customHeight="1" x14ac:dyDescent="0.6">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f t="shared" si="4"/>
        <v>2</v>
      </c>
      <c r="AV69" s="246">
        <f t="shared" si="4"/>
        <v>2</v>
      </c>
      <c r="AW69" s="247" t="str">
        <f t="shared" si="4"/>
        <v/>
      </c>
      <c r="AX69" s="568"/>
      <c r="AY69" s="569"/>
      <c r="AZ69" s="569"/>
      <c r="BA69" s="570"/>
      <c r="BB69" s="537"/>
      <c r="BC69" s="538"/>
      <c r="BD69" s="538"/>
      <c r="BE69" s="538"/>
      <c r="BF69" s="539"/>
    </row>
    <row r="70" spans="1:73" ht="18.7" customHeight="1" x14ac:dyDescent="0.6">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f t="shared" si="4"/>
        <v>1</v>
      </c>
      <c r="AV70" s="246">
        <f t="shared" si="4"/>
        <v>1</v>
      </c>
      <c r="AW70" s="247" t="str">
        <f t="shared" si="4"/>
        <v/>
      </c>
      <c r="AX70" s="568"/>
      <c r="AY70" s="569"/>
      <c r="AZ70" s="569"/>
      <c r="BA70" s="570"/>
      <c r="BB70" s="537"/>
      <c r="BC70" s="538"/>
      <c r="BD70" s="538"/>
      <c r="BE70" s="538"/>
      <c r="BF70" s="539"/>
    </row>
    <row r="71" spans="1:73" ht="18.7" customHeight="1" thickBot="1" x14ac:dyDescent="0.6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6" customHeight="1" x14ac:dyDescent="0.6">
      <c r="C72" s="201"/>
      <c r="D72" s="201"/>
      <c r="E72" s="201"/>
      <c r="F72" s="201"/>
      <c r="G72" s="202"/>
      <c r="H72" s="203"/>
      <c r="AF72" s="172"/>
    </row>
    <row r="73" spans="1:73" ht="11.45" customHeight="1" x14ac:dyDescent="0.6">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5">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6">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6">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6">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6">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6">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6">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ColWidth="9" defaultRowHeight="25.75" x14ac:dyDescent="0.6"/>
  <cols>
    <col min="1" max="1" width="1.61328125" style="82" customWidth="1"/>
    <col min="2" max="2" width="5.61328125" style="81" customWidth="1"/>
    <col min="3" max="3" width="10.61328125" style="81" customWidth="1"/>
    <col min="4" max="4" width="3.3828125" style="81" bestFit="1" customWidth="1"/>
    <col min="5" max="5" width="15.61328125" style="82" customWidth="1"/>
    <col min="6" max="6" width="3.3828125" style="82" bestFit="1" customWidth="1"/>
    <col min="7" max="7" width="15.61328125" style="82" customWidth="1"/>
    <col min="8" max="8" width="3.3828125" style="82" bestFit="1" customWidth="1"/>
    <col min="9" max="9" width="15.61328125" style="81" customWidth="1"/>
    <col min="10" max="10" width="3.3828125" style="82" bestFit="1" customWidth="1"/>
    <col min="11" max="11" width="15.61328125" style="82" customWidth="1"/>
    <col min="12" max="12" width="3.3828125" style="82" customWidth="1"/>
    <col min="13" max="13" width="15.61328125" style="82" customWidth="1"/>
    <col min="14" max="14" width="3.3828125" style="82" customWidth="1"/>
    <col min="15" max="15" width="15.61328125" style="82" customWidth="1"/>
    <col min="16" max="16" width="3.3828125" style="82" customWidth="1"/>
    <col min="17" max="17" width="15.61328125" style="82" customWidth="1"/>
    <col min="18" max="18" width="3.3828125" style="82" customWidth="1"/>
    <col min="19" max="19" width="15.61328125" style="82" customWidth="1"/>
    <col min="20" max="20" width="3.3828125" style="82" customWidth="1"/>
    <col min="21" max="21" width="15.61328125" style="82" customWidth="1"/>
    <col min="22" max="22" width="3.3828125" style="82" customWidth="1"/>
    <col min="23" max="23" width="50.61328125" style="82" customWidth="1"/>
    <col min="24" max="16384" width="9" style="82"/>
  </cols>
  <sheetData>
    <row r="1" spans="2:23" x14ac:dyDescent="0.6">
      <c r="B1" s="80" t="s">
        <v>69</v>
      </c>
    </row>
    <row r="2" spans="2:23" x14ac:dyDescent="0.6">
      <c r="B2" s="83" t="s">
        <v>70</v>
      </c>
      <c r="E2" s="84"/>
      <c r="I2" s="85"/>
    </row>
    <row r="3" spans="2:23" x14ac:dyDescent="0.6">
      <c r="B3" s="85" t="s">
        <v>145</v>
      </c>
      <c r="E3" s="84" t="s">
        <v>149</v>
      </c>
      <c r="I3" s="85"/>
    </row>
    <row r="4" spans="2:23" x14ac:dyDescent="0.6">
      <c r="B4" s="83"/>
      <c r="E4" s="529" t="s">
        <v>52</v>
      </c>
      <c r="F4" s="529"/>
      <c r="G4" s="529"/>
      <c r="H4" s="529"/>
      <c r="I4" s="529"/>
      <c r="J4" s="529"/>
      <c r="K4" s="529"/>
      <c r="M4" s="529" t="s">
        <v>51</v>
      </c>
      <c r="N4" s="529"/>
      <c r="O4" s="529"/>
      <c r="Q4" s="529" t="s">
        <v>82</v>
      </c>
      <c r="R4" s="529"/>
      <c r="S4" s="529"/>
      <c r="T4" s="529"/>
      <c r="U4" s="529"/>
      <c r="W4" s="529" t="s">
        <v>148</v>
      </c>
    </row>
    <row r="5" spans="2:23" x14ac:dyDescent="0.6">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6">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6">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6">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6">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6">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6">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6">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6">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6">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6">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6">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6">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6">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6">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6">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6">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6">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6">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6">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6">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6">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6">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6">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6">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6">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6">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6">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154</v>
      </c>
    </row>
    <row r="33" spans="2:23" x14ac:dyDescent="0.6">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6">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6">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6">
      <c r="C36" s="90"/>
    </row>
    <row r="37" spans="2:23" x14ac:dyDescent="0.6">
      <c r="C37" s="91" t="s">
        <v>158</v>
      </c>
    </row>
    <row r="38" spans="2:23" x14ac:dyDescent="0.6">
      <c r="C38" s="91" t="s">
        <v>159</v>
      </c>
    </row>
    <row r="39" spans="2:23" x14ac:dyDescent="0.6">
      <c r="C39" s="91" t="s">
        <v>160</v>
      </c>
    </row>
    <row r="40" spans="2:23" x14ac:dyDescent="0.6">
      <c r="C40" s="91" t="s">
        <v>161</v>
      </c>
    </row>
    <row r="41" spans="2:23" x14ac:dyDescent="0.6">
      <c r="C41" s="83" t="s">
        <v>205</v>
      </c>
    </row>
    <row r="42" spans="2:23" x14ac:dyDescent="0.6">
      <c r="C42" s="83" t="s">
        <v>201</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仲田 尚代</cp:lastModifiedBy>
  <cp:lastPrinted>2022-01-06T04:24:29Z</cp:lastPrinted>
  <dcterms:created xsi:type="dcterms:W3CDTF">2020-01-14T23:47:53Z</dcterms:created>
  <dcterms:modified xsi:type="dcterms:W3CDTF">2025-09-08T00:33:09Z</dcterms:modified>
</cp:coreProperties>
</file>